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wbcso-my.sharepoint.com/personal/joel_speranza_twb_catholic_edu_au/Documents/Desktop/Sides/Data Analysis/ATAR predictor/"/>
    </mc:Choice>
  </mc:AlternateContent>
  <xr:revisionPtr revIDLastSave="505" documentId="8_{EBAF7FA1-308E-4982-ABBC-20E28F625098}" xr6:coauthVersionLast="47" xr6:coauthVersionMax="47" xr10:uidLastSave="{5175767E-2C38-499C-9CB6-E1B5F5E0753B}"/>
  <workbookProtection workbookAlgorithmName="SHA-512" workbookHashValue="PjVcArC5fI88xU6jE4tQDX8UDAux7c9DJbtDkVV7jp63dadTK+JN0sv0dWR3CkRQfALcZOjOhHp2mo41tb0/bw==" workbookSaltValue="4Blpj2aygQc+2k2mTrpVhw==" workbookSpinCount="100000" lockStructure="1"/>
  <bookViews>
    <workbookView xWindow="-120" yWindow="-120" windowWidth="29040" windowHeight="15720" firstSheet="1" activeTab="1" xr2:uid="{341C316F-E134-479C-B025-43C229F80723}"/>
  </bookViews>
  <sheets>
    <sheet name="Predictor Helper" sheetId="1" state="hidden" r:id="rId1"/>
    <sheet name="ATAR Predictor" sheetId="2" r:id="rId2"/>
    <sheet name="make predictor work" sheetId="5" state="hidden" r:id="rId3"/>
    <sheet name="QLD Subject Scaling" sheetId="3" r:id="rId4"/>
    <sheet name="Scaling numbers 2023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D31" i="5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6" i="5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5" i="5"/>
  <c r="C4" i="2" l="1"/>
  <c r="C5" i="2"/>
  <c r="C6" i="2"/>
  <c r="C7" i="2"/>
  <c r="C8" i="2"/>
  <c r="C9" i="2"/>
  <c r="C10" i="2"/>
  <c r="C3" i="2"/>
  <c r="D4" i="2"/>
  <c r="D5" i="2"/>
  <c r="D6" i="2"/>
  <c r="D7" i="2"/>
  <c r="D8" i="2"/>
  <c r="D9" i="2"/>
  <c r="D10" i="2"/>
  <c r="D3" i="2"/>
  <c r="E8" i="2"/>
  <c r="E9" i="2"/>
  <c r="E10" i="2"/>
  <c r="F3" i="2"/>
  <c r="C14" i="2" l="1"/>
  <c r="A21" i="2" s="1"/>
  <c r="D14" i="2"/>
  <c r="B21" i="2" s="1"/>
  <c r="E5" i="2"/>
  <c r="E7" i="2"/>
  <c r="E4" i="2" l="1"/>
  <c r="E6" i="2"/>
  <c r="E3" i="2"/>
  <c r="E14" i="2" l="1"/>
  <c r="C21" i="2" s="1"/>
  <c r="G31" i="5"/>
  <c r="G32" i="5"/>
  <c r="G23" i="5"/>
  <c r="G24" i="5"/>
  <c r="G25" i="5"/>
  <c r="G26" i="5"/>
  <c r="G27" i="5"/>
  <c r="G28" i="5"/>
  <c r="G29" i="5"/>
  <c r="G22" i="5"/>
  <c r="F23" i="5"/>
  <c r="F24" i="5"/>
  <c r="F25" i="5"/>
  <c r="F26" i="5"/>
  <c r="F27" i="5"/>
  <c r="F28" i="5"/>
  <c r="F29" i="5"/>
  <c r="F31" i="5"/>
  <c r="F32" i="5"/>
  <c r="F22" i="5"/>
  <c r="D11" i="2"/>
  <c r="E11" i="2"/>
  <c r="F11" i="2"/>
  <c r="C11" i="2"/>
  <c r="F13" i="2"/>
  <c r="E13" i="2"/>
  <c r="D13" i="2"/>
  <c r="C13" i="2"/>
  <c r="A3" i="5"/>
  <c r="A4" i="5"/>
  <c r="A5" i="5"/>
  <c r="A6" i="5"/>
  <c r="A7" i="5"/>
  <c r="A11" i="5"/>
  <c r="A12" i="5"/>
  <c r="A2" i="5"/>
  <c r="F7" i="2"/>
  <c r="F8" i="2"/>
  <c r="F9" i="2"/>
  <c r="F10" i="2"/>
  <c r="J3" i="4"/>
  <c r="K3" i="4"/>
  <c r="N3" i="4"/>
  <c r="O3" i="4"/>
  <c r="P3" i="4"/>
  <c r="Q3" i="4"/>
  <c r="R3" i="4"/>
  <c r="J4" i="4"/>
  <c r="J5" i="4"/>
  <c r="K5" i="4"/>
  <c r="N5" i="4"/>
  <c r="O5" i="4"/>
  <c r="P5" i="4"/>
  <c r="Q5" i="4"/>
  <c r="R5" i="4"/>
  <c r="J6" i="4"/>
  <c r="J7" i="4"/>
  <c r="K7" i="4"/>
  <c r="O8" i="4" s="1"/>
  <c r="L7" i="4"/>
  <c r="N7" i="4"/>
  <c r="N8" i="4" s="1"/>
  <c r="O7" i="4"/>
  <c r="P7" i="4"/>
  <c r="Q7" i="4"/>
  <c r="R7" i="4"/>
  <c r="R8" i="4" s="1"/>
  <c r="J8" i="4"/>
  <c r="J9" i="4"/>
  <c r="K9" i="4"/>
  <c r="N9" i="4"/>
  <c r="O9" i="4"/>
  <c r="P9" i="4"/>
  <c r="Q9" i="4"/>
  <c r="R9" i="4"/>
  <c r="J10" i="4"/>
  <c r="J11" i="4"/>
  <c r="K11" i="4"/>
  <c r="L11" i="4"/>
  <c r="N11" i="4"/>
  <c r="O11" i="4"/>
  <c r="P11" i="4"/>
  <c r="Q11" i="4"/>
  <c r="R11" i="4"/>
  <c r="J12" i="4"/>
  <c r="J13" i="4"/>
  <c r="K13" i="4"/>
  <c r="N13" i="4"/>
  <c r="O13" i="4"/>
  <c r="P13" i="4"/>
  <c r="Q13" i="4"/>
  <c r="R13" i="4"/>
  <c r="J14" i="4"/>
  <c r="J15" i="4"/>
  <c r="K15" i="4"/>
  <c r="N15" i="4"/>
  <c r="O15" i="4"/>
  <c r="P15" i="4"/>
  <c r="Q15" i="4"/>
  <c r="R15" i="4"/>
  <c r="J16" i="4"/>
  <c r="J17" i="4"/>
  <c r="K17" i="4"/>
  <c r="N17" i="4"/>
  <c r="O17" i="4"/>
  <c r="P17" i="4"/>
  <c r="Q17" i="4"/>
  <c r="R17" i="4"/>
  <c r="J18" i="4"/>
  <c r="J19" i="4"/>
  <c r="K19" i="4"/>
  <c r="O20" i="4" s="1"/>
  <c r="L19" i="4"/>
  <c r="N19" i="4"/>
  <c r="N20" i="4" s="1"/>
  <c r="O19" i="4"/>
  <c r="P19" i="4"/>
  <c r="Q19" i="4"/>
  <c r="R19" i="4"/>
  <c r="R20" i="4" s="1"/>
  <c r="J20" i="4"/>
  <c r="J21" i="4"/>
  <c r="K21" i="4"/>
  <c r="N21" i="4"/>
  <c r="O21" i="4"/>
  <c r="P21" i="4"/>
  <c r="Q21" i="4"/>
  <c r="R21" i="4"/>
  <c r="J22" i="4"/>
  <c r="J23" i="4"/>
  <c r="K23" i="4"/>
  <c r="L23" i="4"/>
  <c r="N23" i="4"/>
  <c r="O23" i="4"/>
  <c r="P23" i="4"/>
  <c r="Q23" i="4"/>
  <c r="R23" i="4"/>
  <c r="J24" i="4"/>
  <c r="J25" i="4"/>
  <c r="K25" i="4"/>
  <c r="N25" i="4"/>
  <c r="O25" i="4"/>
  <c r="P25" i="4"/>
  <c r="Q25" i="4"/>
  <c r="R25" i="4"/>
  <c r="J26" i="4"/>
  <c r="J27" i="4"/>
  <c r="K27" i="4"/>
  <c r="N27" i="4"/>
  <c r="O27" i="4"/>
  <c r="P27" i="4"/>
  <c r="Q27" i="4"/>
  <c r="R27" i="4"/>
  <c r="J28" i="4"/>
  <c r="J29" i="4"/>
  <c r="K29" i="4"/>
  <c r="N29" i="4"/>
  <c r="O29" i="4"/>
  <c r="P29" i="4"/>
  <c r="Q29" i="4"/>
  <c r="R29" i="4"/>
  <c r="J30" i="4"/>
  <c r="J31" i="4"/>
  <c r="K31" i="4"/>
  <c r="O32" i="4" s="1"/>
  <c r="L31" i="4"/>
  <c r="N31" i="4"/>
  <c r="N32" i="4" s="1"/>
  <c r="O31" i="4"/>
  <c r="P31" i="4"/>
  <c r="Q31" i="4"/>
  <c r="R31" i="4"/>
  <c r="R32" i="4" s="1"/>
  <c r="J32" i="4"/>
  <c r="J33" i="4"/>
  <c r="K33" i="4"/>
  <c r="N33" i="4"/>
  <c r="O33" i="4"/>
  <c r="P33" i="4"/>
  <c r="Q33" i="4"/>
  <c r="R33" i="4"/>
  <c r="J34" i="4"/>
  <c r="J35" i="4"/>
  <c r="K35" i="4"/>
  <c r="L35" i="4"/>
  <c r="N35" i="4"/>
  <c r="O35" i="4"/>
  <c r="P35" i="4"/>
  <c r="Q35" i="4"/>
  <c r="R35" i="4"/>
  <c r="J36" i="4"/>
  <c r="J37" i="4"/>
  <c r="K37" i="4"/>
  <c r="N37" i="4"/>
  <c r="O37" i="4"/>
  <c r="P37" i="4"/>
  <c r="Q37" i="4"/>
  <c r="R37" i="4"/>
  <c r="J38" i="4"/>
  <c r="J39" i="4"/>
  <c r="K39" i="4"/>
  <c r="N39" i="4"/>
  <c r="O39" i="4"/>
  <c r="P39" i="4"/>
  <c r="Q39" i="4"/>
  <c r="R39" i="4"/>
  <c r="J40" i="4"/>
  <c r="J41" i="4"/>
  <c r="K41" i="4"/>
  <c r="N41" i="4"/>
  <c r="O41" i="4"/>
  <c r="P41" i="4"/>
  <c r="Q41" i="4"/>
  <c r="R41" i="4"/>
  <c r="J42" i="4"/>
  <c r="J43" i="4"/>
  <c r="K43" i="4"/>
  <c r="O44" i="4" s="1"/>
  <c r="L43" i="4"/>
  <c r="N43" i="4"/>
  <c r="N44" i="4" s="1"/>
  <c r="O43" i="4"/>
  <c r="P43" i="4"/>
  <c r="Q43" i="4"/>
  <c r="R43" i="4"/>
  <c r="R44" i="4" s="1"/>
  <c r="J44" i="4"/>
  <c r="J45" i="4"/>
  <c r="K45" i="4"/>
  <c r="N45" i="4"/>
  <c r="O45" i="4"/>
  <c r="P45" i="4"/>
  <c r="Q45" i="4"/>
  <c r="R45" i="4"/>
  <c r="J46" i="4"/>
  <c r="J47" i="4"/>
  <c r="K47" i="4"/>
  <c r="L47" i="4"/>
  <c r="N47" i="4"/>
  <c r="O47" i="4"/>
  <c r="P47" i="4"/>
  <c r="Q47" i="4"/>
  <c r="R47" i="4"/>
  <c r="J48" i="4"/>
  <c r="J49" i="4"/>
  <c r="K49" i="4"/>
  <c r="N49" i="4"/>
  <c r="O49" i="4"/>
  <c r="P49" i="4"/>
  <c r="Q49" i="4"/>
  <c r="R49" i="4"/>
  <c r="J50" i="4"/>
  <c r="J51" i="4"/>
  <c r="K51" i="4"/>
  <c r="N51" i="4"/>
  <c r="O51" i="4"/>
  <c r="P51" i="4"/>
  <c r="Q51" i="4"/>
  <c r="R51" i="4"/>
  <c r="J52" i="4"/>
  <c r="J53" i="4"/>
  <c r="K53" i="4"/>
  <c r="N53" i="4"/>
  <c r="O53" i="4"/>
  <c r="P53" i="4"/>
  <c r="Q53" i="4"/>
  <c r="R53" i="4"/>
  <c r="J54" i="4"/>
  <c r="J55" i="4"/>
  <c r="K55" i="4"/>
  <c r="O56" i="4" s="1"/>
  <c r="L55" i="4"/>
  <c r="N55" i="4"/>
  <c r="N56" i="4" s="1"/>
  <c r="O55" i="4"/>
  <c r="P55" i="4"/>
  <c r="Q55" i="4"/>
  <c r="R55" i="4"/>
  <c r="R56" i="4" s="1"/>
  <c r="J56" i="4"/>
  <c r="J57" i="4"/>
  <c r="K57" i="4"/>
  <c r="N57" i="4"/>
  <c r="O57" i="4"/>
  <c r="P57" i="4"/>
  <c r="Q57" i="4"/>
  <c r="R57" i="4"/>
  <c r="J58" i="4"/>
  <c r="J59" i="4"/>
  <c r="K59" i="4"/>
  <c r="L59" i="4"/>
  <c r="N59" i="4"/>
  <c r="O59" i="4"/>
  <c r="P59" i="4"/>
  <c r="Q59" i="4"/>
  <c r="R59" i="4"/>
  <c r="J60" i="4"/>
  <c r="J61" i="4"/>
  <c r="K61" i="4"/>
  <c r="N61" i="4"/>
  <c r="O61" i="4"/>
  <c r="P61" i="4"/>
  <c r="Q61" i="4"/>
  <c r="R61" i="4"/>
  <c r="J62" i="4"/>
  <c r="J63" i="4"/>
  <c r="K63" i="4"/>
  <c r="N63" i="4"/>
  <c r="O63" i="4"/>
  <c r="P63" i="4"/>
  <c r="Q63" i="4"/>
  <c r="R63" i="4"/>
  <c r="J64" i="4"/>
  <c r="J65" i="4"/>
  <c r="K65" i="4"/>
  <c r="N65" i="4"/>
  <c r="O65" i="4"/>
  <c r="P65" i="4"/>
  <c r="Q65" i="4"/>
  <c r="R65" i="4"/>
  <c r="J66" i="4"/>
  <c r="J67" i="4"/>
  <c r="K67" i="4"/>
  <c r="O68" i="4" s="1"/>
  <c r="L67" i="4"/>
  <c r="N67" i="4"/>
  <c r="N68" i="4" s="1"/>
  <c r="O67" i="4"/>
  <c r="P67" i="4"/>
  <c r="Q67" i="4"/>
  <c r="R67" i="4"/>
  <c r="R68" i="4" s="1"/>
  <c r="J68" i="4"/>
  <c r="J69" i="4"/>
  <c r="K69" i="4"/>
  <c r="N69" i="4"/>
  <c r="O69" i="4"/>
  <c r="P69" i="4"/>
  <c r="Q69" i="4"/>
  <c r="R69" i="4"/>
  <c r="J70" i="4"/>
  <c r="J71" i="4"/>
  <c r="K71" i="4"/>
  <c r="L71" i="4"/>
  <c r="N71" i="4"/>
  <c r="O71" i="4"/>
  <c r="P71" i="4"/>
  <c r="Q71" i="4"/>
  <c r="R71" i="4"/>
  <c r="J72" i="4"/>
  <c r="J73" i="4"/>
  <c r="K73" i="4"/>
  <c r="N73" i="4"/>
  <c r="O73" i="4"/>
  <c r="P73" i="4"/>
  <c r="Q73" i="4"/>
  <c r="R73" i="4"/>
  <c r="J74" i="4"/>
  <c r="J75" i="4"/>
  <c r="K75" i="4"/>
  <c r="N75" i="4"/>
  <c r="O75" i="4"/>
  <c r="P75" i="4"/>
  <c r="Q75" i="4"/>
  <c r="R75" i="4"/>
  <c r="J76" i="4"/>
  <c r="J77" i="4"/>
  <c r="K77" i="4"/>
  <c r="N77" i="4"/>
  <c r="O77" i="4"/>
  <c r="P77" i="4"/>
  <c r="Q77" i="4"/>
  <c r="R77" i="4"/>
  <c r="J78" i="4"/>
  <c r="J79" i="4"/>
  <c r="K79" i="4"/>
  <c r="O80" i="4" s="1"/>
  <c r="L79" i="4"/>
  <c r="N79" i="4"/>
  <c r="N80" i="4" s="1"/>
  <c r="O79" i="4"/>
  <c r="P79" i="4"/>
  <c r="Q79" i="4"/>
  <c r="R79" i="4"/>
  <c r="R80" i="4" s="1"/>
  <c r="J80" i="4"/>
  <c r="J81" i="4"/>
  <c r="K81" i="4"/>
  <c r="N81" i="4"/>
  <c r="O81" i="4"/>
  <c r="P81" i="4"/>
  <c r="Q81" i="4"/>
  <c r="R81" i="4"/>
  <c r="J82" i="4"/>
  <c r="J83" i="4"/>
  <c r="K83" i="4"/>
  <c r="L83" i="4"/>
  <c r="N83" i="4"/>
  <c r="O83" i="4"/>
  <c r="P83" i="4"/>
  <c r="Q83" i="4"/>
  <c r="R83" i="4"/>
  <c r="J84" i="4"/>
  <c r="J85" i="4"/>
  <c r="K85" i="4"/>
  <c r="N85" i="4"/>
  <c r="O85" i="4"/>
  <c r="P85" i="4"/>
  <c r="Q85" i="4"/>
  <c r="R85" i="4"/>
  <c r="J86" i="4"/>
  <c r="J87" i="4"/>
  <c r="K87" i="4"/>
  <c r="N87" i="4"/>
  <c r="O87" i="4"/>
  <c r="P87" i="4"/>
  <c r="Q87" i="4"/>
  <c r="R87" i="4"/>
  <c r="J88" i="4"/>
  <c r="J89" i="4"/>
  <c r="K89" i="4"/>
  <c r="L89" i="4" s="1"/>
  <c r="N89" i="4"/>
  <c r="O89" i="4"/>
  <c r="O90" i="4" s="1"/>
  <c r="P89" i="4"/>
  <c r="P90" i="4" s="1"/>
  <c r="Q89" i="4"/>
  <c r="Q90" i="4" s="1"/>
  <c r="R89" i="4"/>
  <c r="R90" i="4" s="1"/>
  <c r="J90" i="4"/>
  <c r="N90" i="4"/>
  <c r="J91" i="4"/>
  <c r="K91" i="4"/>
  <c r="O92" i="4" s="1"/>
  <c r="L91" i="4"/>
  <c r="N91" i="4"/>
  <c r="N92" i="4" s="1"/>
  <c r="O91" i="4"/>
  <c r="P91" i="4"/>
  <c r="Q91" i="4"/>
  <c r="R91" i="4"/>
  <c r="R92" i="4" s="1"/>
  <c r="J92" i="4"/>
  <c r="J93" i="4"/>
  <c r="K93" i="4"/>
  <c r="N93" i="4"/>
  <c r="O93" i="4"/>
  <c r="P93" i="4"/>
  <c r="Q93" i="4"/>
  <c r="R93" i="4"/>
  <c r="J94" i="4"/>
  <c r="J95" i="4"/>
  <c r="K95" i="4"/>
  <c r="L95" i="4"/>
  <c r="N95" i="4"/>
  <c r="O95" i="4"/>
  <c r="P95" i="4"/>
  <c r="Q95" i="4"/>
  <c r="R95" i="4"/>
  <c r="J96" i="4"/>
  <c r="D103" i="4"/>
  <c r="AB103" i="4"/>
  <c r="D104" i="4"/>
  <c r="F105" i="4"/>
  <c r="F106" i="4"/>
  <c r="V109" i="4"/>
  <c r="AH109" i="4"/>
  <c r="L111" i="4"/>
  <c r="AT113" i="4"/>
  <c r="D115" i="4"/>
  <c r="F115" i="4"/>
  <c r="R115" i="4"/>
  <c r="D116" i="4"/>
  <c r="F116" i="4"/>
  <c r="P116" i="4"/>
  <c r="AB116" i="4"/>
  <c r="AD116" i="4"/>
  <c r="AP116" i="4"/>
  <c r="AT116" i="4"/>
  <c r="D117" i="4"/>
  <c r="F117" i="4"/>
  <c r="D118" i="4"/>
  <c r="F118" i="4"/>
  <c r="P118" i="4"/>
  <c r="AB118" i="4"/>
  <c r="AN118" i="4"/>
  <c r="D119" i="4"/>
  <c r="F119" i="4"/>
  <c r="D120" i="4"/>
  <c r="F120" i="4"/>
  <c r="P120" i="4"/>
  <c r="R120" i="4"/>
  <c r="AB120" i="4"/>
  <c r="AD120" i="4"/>
  <c r="AN120" i="4"/>
  <c r="AP120" i="4"/>
  <c r="D121" i="4"/>
  <c r="F121" i="4"/>
  <c r="D122" i="4"/>
  <c r="F122" i="4"/>
  <c r="R122" i="4"/>
  <c r="AD122" i="4"/>
  <c r="AP122" i="4"/>
  <c r="O48" i="4" l="1"/>
  <c r="P48" i="4"/>
  <c r="Q48" i="4"/>
  <c r="R48" i="4"/>
  <c r="O6" i="4"/>
  <c r="AE122" i="4"/>
  <c r="AP121" i="4"/>
  <c r="AD121" i="4"/>
  <c r="R121" i="4"/>
  <c r="AN119" i="4"/>
  <c r="AB119" i="4"/>
  <c r="P119" i="4"/>
  <c r="AM118" i="4"/>
  <c r="L117" i="4"/>
  <c r="AV115" i="4"/>
  <c r="AH115" i="4"/>
  <c r="P115" i="4"/>
  <c r="AT114" i="4"/>
  <c r="AV113" i="4"/>
  <c r="AJ112" i="4"/>
  <c r="AD106" i="4"/>
  <c r="O66" i="4"/>
  <c r="N48" i="4"/>
  <c r="L13" i="4"/>
  <c r="G121" i="4" s="1"/>
  <c r="N14" i="4"/>
  <c r="P14" i="4"/>
  <c r="AN121" i="4"/>
  <c r="AB121" i="4"/>
  <c r="P121" i="4"/>
  <c r="AM120" i="4"/>
  <c r="AV117" i="4"/>
  <c r="AJ117" i="4"/>
  <c r="X117" i="4"/>
  <c r="H117" i="4"/>
  <c r="AT115" i="4"/>
  <c r="AD115" i="4"/>
  <c r="V114" i="4"/>
  <c r="AS113" i="4"/>
  <c r="X112" i="4"/>
  <c r="AT110" i="4"/>
  <c r="U109" i="4"/>
  <c r="R106" i="4"/>
  <c r="AN104" i="4"/>
  <c r="O84" i="4"/>
  <c r="P84" i="4"/>
  <c r="Q84" i="4"/>
  <c r="R84" i="4"/>
  <c r="R54" i="4"/>
  <c r="R28" i="4"/>
  <c r="N24" i="4"/>
  <c r="AN122" i="4"/>
  <c r="AB122" i="4"/>
  <c r="P122" i="4"/>
  <c r="AL120" i="4"/>
  <c r="Z120" i="4"/>
  <c r="AK119" i="4"/>
  <c r="AV118" i="4"/>
  <c r="AJ118" i="4"/>
  <c r="X118" i="4"/>
  <c r="L118" i="4"/>
  <c r="W117" i="4"/>
  <c r="G117" i="4"/>
  <c r="AN116" i="4"/>
  <c r="Z116" i="4"/>
  <c r="L116" i="4"/>
  <c r="AS115" i="4"/>
  <c r="AI110" i="4"/>
  <c r="J109" i="4"/>
  <c r="G106" i="4"/>
  <c r="N84" i="4"/>
  <c r="L49" i="4"/>
  <c r="N50" i="4" s="1"/>
  <c r="O50" i="4"/>
  <c r="P50" i="4"/>
  <c r="P103" i="4"/>
  <c r="Y120" i="4"/>
  <c r="M120" i="4"/>
  <c r="AV119" i="4"/>
  <c r="AJ119" i="4"/>
  <c r="X119" i="4"/>
  <c r="L119" i="4"/>
  <c r="AT117" i="4"/>
  <c r="AH117" i="4"/>
  <c r="T117" i="4"/>
  <c r="AM116" i="4"/>
  <c r="Y116" i="4"/>
  <c r="K116" i="4"/>
  <c r="AP115" i="4"/>
  <c r="AB115" i="4"/>
  <c r="L115" i="4"/>
  <c r="L112" i="4"/>
  <c r="AH110" i="4"/>
  <c r="AE107" i="4"/>
  <c r="AB104" i="4"/>
  <c r="N94" i="4"/>
  <c r="O60" i="4"/>
  <c r="P60" i="4"/>
  <c r="Q60" i="4"/>
  <c r="R60" i="4"/>
  <c r="R14" i="4"/>
  <c r="AL122" i="4"/>
  <c r="N122" i="4"/>
  <c r="Y121" i="4"/>
  <c r="M121" i="4"/>
  <c r="AV120" i="4"/>
  <c r="AJ120" i="4"/>
  <c r="X120" i="4"/>
  <c r="L120" i="4"/>
  <c r="AI119" i="4"/>
  <c r="W119" i="4"/>
  <c r="AT118" i="4"/>
  <c r="AH118" i="4"/>
  <c r="V118" i="4"/>
  <c r="J118" i="4"/>
  <c r="AS117" i="4"/>
  <c r="X116" i="4"/>
  <c r="J116" i="4"/>
  <c r="AO115" i="4"/>
  <c r="K115" i="4"/>
  <c r="AV111" i="4"/>
  <c r="AS108" i="4"/>
  <c r="AP105" i="4"/>
  <c r="Q104" i="4"/>
  <c r="AM102" i="4"/>
  <c r="R74" i="4"/>
  <c r="N60" i="4"/>
  <c r="L25" i="4"/>
  <c r="M117" i="4" s="1"/>
  <c r="N26" i="4"/>
  <c r="O26" i="4"/>
  <c r="P26" i="4"/>
  <c r="Q14" i="4"/>
  <c r="D102" i="4"/>
  <c r="P102" i="4"/>
  <c r="AB102" i="4"/>
  <c r="AN102" i="4"/>
  <c r="F104" i="4"/>
  <c r="R104" i="4"/>
  <c r="AD104" i="4"/>
  <c r="AP104" i="4"/>
  <c r="G105" i="4"/>
  <c r="S105" i="4"/>
  <c r="AG107" i="4"/>
  <c r="AS107" i="4"/>
  <c r="J108" i="4"/>
  <c r="V108" i="4"/>
  <c r="AH108" i="4"/>
  <c r="AT108" i="4"/>
  <c r="L110" i="4"/>
  <c r="X110" i="4"/>
  <c r="AJ110" i="4"/>
  <c r="AV110" i="4"/>
  <c r="M111" i="4"/>
  <c r="Y111" i="4"/>
  <c r="D114" i="4"/>
  <c r="P114" i="4"/>
  <c r="AB114" i="4"/>
  <c r="AN114" i="4"/>
  <c r="E115" i="4"/>
  <c r="F103" i="4"/>
  <c r="R103" i="4"/>
  <c r="AD103" i="4"/>
  <c r="AP103" i="4"/>
  <c r="G104" i="4"/>
  <c r="AE104" i="4"/>
  <c r="AS106" i="4"/>
  <c r="J107" i="4"/>
  <c r="V107" i="4"/>
  <c r="AH107" i="4"/>
  <c r="AT107" i="4"/>
  <c r="L109" i="4"/>
  <c r="X109" i="4"/>
  <c r="AJ109" i="4"/>
  <c r="AV109" i="4"/>
  <c r="M110" i="4"/>
  <c r="Y110" i="4"/>
  <c r="AK110" i="4"/>
  <c r="D113" i="4"/>
  <c r="P113" i="4"/>
  <c r="AB113" i="4"/>
  <c r="AN113" i="4"/>
  <c r="Q114" i="4"/>
  <c r="F102" i="4"/>
  <c r="R102" i="4"/>
  <c r="AD102" i="4"/>
  <c r="AP102" i="4"/>
  <c r="G103" i="4"/>
  <c r="T104" i="4"/>
  <c r="AR104" i="4"/>
  <c r="AS105" i="4"/>
  <c r="J106" i="4"/>
  <c r="V106" i="4"/>
  <c r="AH106" i="4"/>
  <c r="AT106" i="4"/>
  <c r="W107" i="4"/>
  <c r="AU107" i="4"/>
  <c r="L108" i="4"/>
  <c r="X108" i="4"/>
  <c r="AJ108" i="4"/>
  <c r="AV108" i="4"/>
  <c r="M109" i="4"/>
  <c r="Y109" i="4"/>
  <c r="Z110" i="4"/>
  <c r="AL110" i="4"/>
  <c r="AA111" i="4"/>
  <c r="D112" i="4"/>
  <c r="P112" i="4"/>
  <c r="AB112" i="4"/>
  <c r="AN112" i="4"/>
  <c r="AO113" i="4"/>
  <c r="F114" i="4"/>
  <c r="R114" i="4"/>
  <c r="AD114" i="4"/>
  <c r="AP114" i="4"/>
  <c r="G115" i="4"/>
  <c r="AR116" i="4"/>
  <c r="I117" i="4"/>
  <c r="G102" i="4"/>
  <c r="U104" i="4"/>
  <c r="AG104" i="4"/>
  <c r="AS104" i="4"/>
  <c r="J105" i="4"/>
  <c r="V105" i="4"/>
  <c r="AH105" i="4"/>
  <c r="AT105" i="4"/>
  <c r="L107" i="4"/>
  <c r="X107" i="4"/>
  <c r="AJ107" i="4"/>
  <c r="AV107" i="4"/>
  <c r="M108" i="4"/>
  <c r="Y108" i="4"/>
  <c r="D111" i="4"/>
  <c r="P111" i="4"/>
  <c r="AB111" i="4"/>
  <c r="AN111" i="4"/>
  <c r="F113" i="4"/>
  <c r="R113" i="4"/>
  <c r="AD113" i="4"/>
  <c r="AP113" i="4"/>
  <c r="G114" i="4"/>
  <c r="S114" i="4"/>
  <c r="AQ114" i="4"/>
  <c r="AS116" i="4"/>
  <c r="J117" i="4"/>
  <c r="V117" i="4"/>
  <c r="T102" i="4"/>
  <c r="AS103" i="4"/>
  <c r="J104" i="4"/>
  <c r="V104" i="4"/>
  <c r="AH104" i="4"/>
  <c r="AT104" i="4"/>
  <c r="W105" i="4"/>
  <c r="L106" i="4"/>
  <c r="X106" i="4"/>
  <c r="AJ106" i="4"/>
  <c r="AV106" i="4"/>
  <c r="M107" i="4"/>
  <c r="Y107" i="4"/>
  <c r="AK107" i="4"/>
  <c r="N108" i="4"/>
  <c r="AL108" i="4"/>
  <c r="D110" i="4"/>
  <c r="P110" i="4"/>
  <c r="AB110" i="4"/>
  <c r="AN110" i="4"/>
  <c r="Q111" i="4"/>
  <c r="AC111" i="4"/>
  <c r="F112" i="4"/>
  <c r="R112" i="4"/>
  <c r="AD112" i="4"/>
  <c r="AP112" i="4"/>
  <c r="G113" i="4"/>
  <c r="U102" i="4"/>
  <c r="AG102" i="4"/>
  <c r="AS102" i="4"/>
  <c r="J103" i="4"/>
  <c r="V103" i="4"/>
  <c r="AH103" i="4"/>
  <c r="AT103" i="4"/>
  <c r="L105" i="4"/>
  <c r="X105" i="4"/>
  <c r="AJ105" i="4"/>
  <c r="AV105" i="4"/>
  <c r="M106" i="4"/>
  <c r="Y106" i="4"/>
  <c r="D109" i="4"/>
  <c r="P109" i="4"/>
  <c r="AB109" i="4"/>
  <c r="AN109" i="4"/>
  <c r="F111" i="4"/>
  <c r="R111" i="4"/>
  <c r="AD111" i="4"/>
  <c r="AP111" i="4"/>
  <c r="G112" i="4"/>
  <c r="S112" i="4"/>
  <c r="AQ112" i="4"/>
  <c r="AS114" i="4"/>
  <c r="J115" i="4"/>
  <c r="V115" i="4"/>
  <c r="J102" i="4"/>
  <c r="V102" i="4"/>
  <c r="AH102" i="4"/>
  <c r="AT102" i="4"/>
  <c r="L104" i="4"/>
  <c r="X104" i="4"/>
  <c r="AJ104" i="4"/>
  <c r="AV104" i="4"/>
  <c r="M105" i="4"/>
  <c r="Y105" i="4"/>
  <c r="D108" i="4"/>
  <c r="P108" i="4"/>
  <c r="AB108" i="4"/>
  <c r="AN108" i="4"/>
  <c r="E109" i="4"/>
  <c r="F110" i="4"/>
  <c r="R110" i="4"/>
  <c r="AD110" i="4"/>
  <c r="AP110" i="4"/>
  <c r="G111" i="4"/>
  <c r="S111" i="4"/>
  <c r="AE111" i="4"/>
  <c r="H112" i="4"/>
  <c r="AI102" i="4"/>
  <c r="AU102" i="4"/>
  <c r="L103" i="4"/>
  <c r="X103" i="4"/>
  <c r="AJ103" i="4"/>
  <c r="AV103" i="4"/>
  <c r="M104" i="4"/>
  <c r="Y104" i="4"/>
  <c r="O106" i="4"/>
  <c r="AA106" i="4"/>
  <c r="D107" i="4"/>
  <c r="P107" i="4"/>
  <c r="AB107" i="4"/>
  <c r="AN107" i="4"/>
  <c r="F109" i="4"/>
  <c r="R109" i="4"/>
  <c r="AD109" i="4"/>
  <c r="AP109" i="4"/>
  <c r="G110" i="4"/>
  <c r="U112" i="4"/>
  <c r="AG112" i="4"/>
  <c r="AS112" i="4"/>
  <c r="J113" i="4"/>
  <c r="V113" i="4"/>
  <c r="AH113" i="4"/>
  <c r="L102" i="4"/>
  <c r="X102" i="4"/>
  <c r="AJ102" i="4"/>
  <c r="AV102" i="4"/>
  <c r="M103" i="4"/>
  <c r="Y103" i="4"/>
  <c r="AK103" i="4"/>
  <c r="N104" i="4"/>
  <c r="AL104" i="4"/>
  <c r="D106" i="4"/>
  <c r="P106" i="4"/>
  <c r="AB106" i="4"/>
  <c r="AN106" i="4"/>
  <c r="Q107" i="4"/>
  <c r="AC107" i="4"/>
  <c r="F108" i="4"/>
  <c r="R108" i="4"/>
  <c r="AD108" i="4"/>
  <c r="AP108" i="4"/>
  <c r="G109" i="4"/>
  <c r="T110" i="4"/>
  <c r="AF110" i="4"/>
  <c r="I111" i="4"/>
  <c r="AS111" i="4"/>
  <c r="J112" i="4"/>
  <c r="V112" i="4"/>
  <c r="AH112" i="4"/>
  <c r="AT112" i="4"/>
  <c r="W113" i="4"/>
  <c r="AI113" i="4"/>
  <c r="L114" i="4"/>
  <c r="X114" i="4"/>
  <c r="AJ114" i="4"/>
  <c r="AV114" i="4"/>
  <c r="M102" i="4"/>
  <c r="Y102" i="4"/>
  <c r="AL103" i="4"/>
  <c r="O104" i="4"/>
  <c r="AM104" i="4"/>
  <c r="D105" i="4"/>
  <c r="P105" i="4"/>
  <c r="AB105" i="4"/>
  <c r="AN105" i="4"/>
  <c r="F107" i="4"/>
  <c r="R107" i="4"/>
  <c r="AD107" i="4"/>
  <c r="AP107" i="4"/>
  <c r="G108" i="4"/>
  <c r="I110" i="4"/>
  <c r="U110" i="4"/>
  <c r="AS110" i="4"/>
  <c r="J111" i="4"/>
  <c r="V111" i="4"/>
  <c r="AH111" i="4"/>
  <c r="AT111" i="4"/>
  <c r="L113" i="4"/>
  <c r="X113" i="4"/>
  <c r="AJ113" i="4"/>
  <c r="P18" i="4"/>
  <c r="Y122" i="4"/>
  <c r="M122" i="4"/>
  <c r="AV121" i="4"/>
  <c r="AJ121" i="4"/>
  <c r="X121" i="4"/>
  <c r="L121" i="4"/>
  <c r="AI120" i="4"/>
  <c r="W120" i="4"/>
  <c r="AT119" i="4"/>
  <c r="AH119" i="4"/>
  <c r="V119" i="4"/>
  <c r="J119" i="4"/>
  <c r="AS118" i="4"/>
  <c r="AF117" i="4"/>
  <c r="R117" i="4"/>
  <c r="W116" i="4"/>
  <c r="G116" i="4"/>
  <c r="AN115" i="4"/>
  <c r="M114" i="4"/>
  <c r="Y113" i="4"/>
  <c r="V110" i="4"/>
  <c r="AR108" i="4"/>
  <c r="AO105" i="4"/>
  <c r="P104" i="4"/>
  <c r="L85" i="4"/>
  <c r="AQ108" i="4" s="1"/>
  <c r="N86" i="4"/>
  <c r="O36" i="4"/>
  <c r="P36" i="4"/>
  <c r="Q36" i="4"/>
  <c r="R36" i="4"/>
  <c r="P30" i="4"/>
  <c r="L73" i="4"/>
  <c r="N74" i="4" s="1"/>
  <c r="AV122" i="4"/>
  <c r="AJ122" i="4"/>
  <c r="X122" i="4"/>
  <c r="L122" i="4"/>
  <c r="AU121" i="4"/>
  <c r="W121" i="4"/>
  <c r="AT120" i="4"/>
  <c r="AH120" i="4"/>
  <c r="V120" i="4"/>
  <c r="J120" i="4"/>
  <c r="AS119" i="4"/>
  <c r="I119" i="4"/>
  <c r="AR118" i="4"/>
  <c r="T118" i="4"/>
  <c r="AQ117" i="4"/>
  <c r="AE117" i="4"/>
  <c r="Q117" i="4"/>
  <c r="AJ116" i="4"/>
  <c r="V116" i="4"/>
  <c r="Y115" i="4"/>
  <c r="AH114" i="4"/>
  <c r="K114" i="4"/>
  <c r="N113" i="4"/>
  <c r="AJ111" i="4"/>
  <c r="AD105" i="4"/>
  <c r="O96" i="4"/>
  <c r="P96" i="4"/>
  <c r="Q96" i="4"/>
  <c r="R96" i="4"/>
  <c r="R66" i="4"/>
  <c r="R50" i="4"/>
  <c r="N36" i="4"/>
  <c r="AT121" i="4"/>
  <c r="AH121" i="4"/>
  <c r="V121" i="4"/>
  <c r="J121" i="4"/>
  <c r="AS120" i="4"/>
  <c r="U120" i="4"/>
  <c r="AE118" i="4"/>
  <c r="S118" i="4"/>
  <c r="G118" i="4"/>
  <c r="AP117" i="4"/>
  <c r="AD117" i="4"/>
  <c r="P117" i="4"/>
  <c r="S116" i="4"/>
  <c r="X115" i="4"/>
  <c r="J114" i="4"/>
  <c r="M113" i="4"/>
  <c r="AI111" i="4"/>
  <c r="J110" i="4"/>
  <c r="AF108" i="4"/>
  <c r="G107" i="4"/>
  <c r="N96" i="4"/>
  <c r="L61" i="4"/>
  <c r="N62" i="4" s="1"/>
  <c r="O62" i="4"/>
  <c r="P62" i="4"/>
  <c r="Q50" i="4"/>
  <c r="N46" i="4"/>
  <c r="O12" i="4"/>
  <c r="P12" i="4"/>
  <c r="Q12" i="4"/>
  <c r="R12" i="4"/>
  <c r="O24" i="4"/>
  <c r="P24" i="4"/>
  <c r="Q24" i="4"/>
  <c r="R24" i="4"/>
  <c r="AT122" i="4"/>
  <c r="AH122" i="4"/>
  <c r="V122" i="4"/>
  <c r="J122" i="4"/>
  <c r="AS121" i="4"/>
  <c r="T120" i="4"/>
  <c r="H120" i="4"/>
  <c r="AQ119" i="4"/>
  <c r="AE119" i="4"/>
  <c r="G119" i="4"/>
  <c r="AP118" i="4"/>
  <c r="AD118" i="4"/>
  <c r="R118" i="4"/>
  <c r="AV116" i="4"/>
  <c r="AH116" i="4"/>
  <c r="R116" i="4"/>
  <c r="AK115" i="4"/>
  <c r="AC114" i="4"/>
  <c r="X111" i="4"/>
  <c r="AT109" i="4"/>
  <c r="U108" i="4"/>
  <c r="AQ106" i="4"/>
  <c r="R105" i="4"/>
  <c r="AN103" i="4"/>
  <c r="O102" i="4"/>
  <c r="O72" i="4"/>
  <c r="P72" i="4"/>
  <c r="Q72" i="4"/>
  <c r="R72" i="4"/>
  <c r="R42" i="4"/>
  <c r="R26" i="4"/>
  <c r="N12" i="4"/>
  <c r="Q4" i="4"/>
  <c r="AS122" i="4"/>
  <c r="AG122" i="4"/>
  <c r="U122" i="4"/>
  <c r="T121" i="4"/>
  <c r="AQ120" i="4"/>
  <c r="AE120" i="4"/>
  <c r="G120" i="4"/>
  <c r="AP119" i="4"/>
  <c r="AD119" i="4"/>
  <c r="R119" i="4"/>
  <c r="AC118" i="4"/>
  <c r="Q118" i="4"/>
  <c r="AN117" i="4"/>
  <c r="AB117" i="4"/>
  <c r="N117" i="4"/>
  <c r="AE116" i="4"/>
  <c r="Q116" i="4"/>
  <c r="AJ115" i="4"/>
  <c r="U115" i="4"/>
  <c r="AA114" i="4"/>
  <c r="AV112" i="4"/>
  <c r="W111" i="4"/>
  <c r="AS109" i="4"/>
  <c r="T108" i="4"/>
  <c r="AP106" i="4"/>
  <c r="Q105" i="4"/>
  <c r="R86" i="4"/>
  <c r="R76" i="4"/>
  <c r="N72" i="4"/>
  <c r="Q64" i="4"/>
  <c r="Q42" i="4"/>
  <c r="L37" i="4"/>
  <c r="S108" i="4" s="1"/>
  <c r="N38" i="4"/>
  <c r="O38" i="4"/>
  <c r="P38" i="4"/>
  <c r="Q26" i="4"/>
  <c r="N64" i="4"/>
  <c r="N52" i="4"/>
  <c r="N40" i="4"/>
  <c r="N28" i="4"/>
  <c r="L93" i="4"/>
  <c r="AU122" i="4" s="1"/>
  <c r="L81" i="4"/>
  <c r="AO102" i="4" s="1"/>
  <c r="L69" i="4"/>
  <c r="AI106" i="4" s="1"/>
  <c r="L57" i="4"/>
  <c r="AC120" i="4" s="1"/>
  <c r="L45" i="4"/>
  <c r="W102" i="4" s="1"/>
  <c r="L33" i="4"/>
  <c r="N34" i="4" s="1"/>
  <c r="L21" i="4"/>
  <c r="K118" i="4" s="1"/>
  <c r="L9" i="4"/>
  <c r="E103" i="4" s="1"/>
  <c r="P94" i="4"/>
  <c r="P82" i="4"/>
  <c r="P58" i="4"/>
  <c r="P46" i="4"/>
  <c r="P34" i="4"/>
  <c r="Q92" i="4"/>
  <c r="O82" i="4"/>
  <c r="Q80" i="4"/>
  <c r="L77" i="4"/>
  <c r="O70" i="4"/>
  <c r="Q68" i="4"/>
  <c r="L65" i="4"/>
  <c r="AG105" i="4" s="1"/>
  <c r="O58" i="4"/>
  <c r="Q56" i="4"/>
  <c r="L53" i="4"/>
  <c r="Q54" i="4" s="1"/>
  <c r="O46" i="4"/>
  <c r="Q44" i="4"/>
  <c r="L41" i="4"/>
  <c r="N42" i="4" s="1"/>
  <c r="O34" i="4"/>
  <c r="Q32" i="4"/>
  <c r="L29" i="4"/>
  <c r="O22" i="4"/>
  <c r="Q20" i="4"/>
  <c r="L17" i="4"/>
  <c r="I103" i="4" s="1"/>
  <c r="Q8" i="4"/>
  <c r="L5" i="4"/>
  <c r="P92" i="4"/>
  <c r="P80" i="4"/>
  <c r="P68" i="4"/>
  <c r="P56" i="4"/>
  <c r="P44" i="4"/>
  <c r="P32" i="4"/>
  <c r="P20" i="4"/>
  <c r="P8" i="4"/>
  <c r="L87" i="4"/>
  <c r="AR112" i="4" s="1"/>
  <c r="L75" i="4"/>
  <c r="AL114" i="4" s="1"/>
  <c r="L63" i="4"/>
  <c r="AF112" i="4" s="1"/>
  <c r="L51" i="4"/>
  <c r="Z121" i="4" s="1"/>
  <c r="L39" i="4"/>
  <c r="T107" i="4" s="1"/>
  <c r="L27" i="4"/>
  <c r="N110" i="4" s="1"/>
  <c r="L15" i="4"/>
  <c r="H110" i="4" s="1"/>
  <c r="Q6" i="4"/>
  <c r="L3" i="4"/>
  <c r="B112" i="4" l="1"/>
  <c r="B111" i="4"/>
  <c r="B110" i="4"/>
  <c r="B109" i="4"/>
  <c r="B108" i="4"/>
  <c r="B107" i="4"/>
  <c r="B106" i="4"/>
  <c r="B105" i="4"/>
  <c r="B104" i="4"/>
  <c r="B103" i="4"/>
  <c r="B115" i="4"/>
  <c r="B113" i="4"/>
  <c r="B118" i="4"/>
  <c r="B117" i="4"/>
  <c r="B116" i="4"/>
  <c r="B122" i="4"/>
  <c r="B121" i="4"/>
  <c r="P4" i="4"/>
  <c r="B120" i="4"/>
  <c r="O4" i="4"/>
  <c r="B119" i="4"/>
  <c r="B102" i="4"/>
  <c r="B114" i="4"/>
  <c r="O119" i="4"/>
  <c r="O115" i="4"/>
  <c r="N30" i="4"/>
  <c r="N78" i="4"/>
  <c r="AM119" i="4"/>
  <c r="AM117" i="4"/>
  <c r="O54" i="4"/>
  <c r="AF118" i="4"/>
  <c r="AI121" i="4"/>
  <c r="S107" i="4"/>
  <c r="AK116" i="4"/>
  <c r="K120" i="4"/>
  <c r="AG110" i="4"/>
  <c r="AA104" i="4"/>
  <c r="AU113" i="4"/>
  <c r="AR110" i="4"/>
  <c r="AO107" i="4"/>
  <c r="Z104" i="4"/>
  <c r="AM106" i="4"/>
  <c r="AQ111" i="4"/>
  <c r="AE112" i="4"/>
  <c r="AO111" i="4"/>
  <c r="Z108" i="4"/>
  <c r="K105" i="4"/>
  <c r="H102" i="4"/>
  <c r="AE114" i="4"/>
  <c r="U117" i="4"/>
  <c r="O111" i="4"/>
  <c r="AI107" i="4"/>
  <c r="AF104" i="4"/>
  <c r="E114" i="4"/>
  <c r="S104" i="4"/>
  <c r="Q78" i="4"/>
  <c r="AA115" i="4"/>
  <c r="K119" i="4"/>
  <c r="Z122" i="4"/>
  <c r="AF107" i="4"/>
  <c r="N120" i="4"/>
  <c r="O42" i="4"/>
  <c r="R52" i="4"/>
  <c r="AQ122" i="4"/>
  <c r="H104" i="4"/>
  <c r="I109" i="4"/>
  <c r="P78" i="4"/>
  <c r="R18" i="4"/>
  <c r="Q18" i="4"/>
  <c r="Q34" i="4"/>
  <c r="R34" i="4"/>
  <c r="Q121" i="4"/>
  <c r="Q119" i="4"/>
  <c r="N76" i="4"/>
  <c r="S120" i="4"/>
  <c r="O117" i="4"/>
  <c r="AF120" i="4"/>
  <c r="AQ118" i="4"/>
  <c r="U119" i="4"/>
  <c r="AU111" i="4"/>
  <c r="AR117" i="4"/>
  <c r="AU120" i="4"/>
  <c r="AU112" i="4"/>
  <c r="AR109" i="4"/>
  <c r="AO106" i="4"/>
  <c r="Z103" i="4"/>
  <c r="K113" i="4"/>
  <c r="E107" i="4"/>
  <c r="I112" i="4"/>
  <c r="AL105" i="4"/>
  <c r="AM108" i="4"/>
  <c r="I102" i="4"/>
  <c r="E111" i="4"/>
  <c r="AM110" i="4"/>
  <c r="I104" i="4"/>
  <c r="AF116" i="4"/>
  <c r="AC113" i="4"/>
  <c r="AQ103" i="4"/>
  <c r="AG106" i="4"/>
  <c r="U107" i="4"/>
  <c r="AU119" i="4"/>
  <c r="AK120" i="4"/>
  <c r="M112" i="4"/>
  <c r="AI117" i="4"/>
  <c r="O121" i="4"/>
  <c r="M118" i="4"/>
  <c r="Q122" i="4"/>
  <c r="AA103" i="4"/>
  <c r="O116" i="4"/>
  <c r="Q120" i="4"/>
  <c r="P42" i="4"/>
  <c r="O16" i="4"/>
  <c r="P16" i="4"/>
  <c r="H122" i="4"/>
  <c r="K107" i="4"/>
  <c r="R4" i="4"/>
  <c r="R78" i="4"/>
  <c r="N116" i="4"/>
  <c r="N118" i="4"/>
  <c r="O28" i="4"/>
  <c r="P28" i="4"/>
  <c r="O94" i="4"/>
  <c r="Q46" i="4"/>
  <c r="R46" i="4"/>
  <c r="W114" i="4"/>
  <c r="N88" i="4"/>
  <c r="AM103" i="4"/>
  <c r="AU116" i="4"/>
  <c r="R16" i="4"/>
  <c r="AC117" i="4"/>
  <c r="AR120" i="4"/>
  <c r="Q62" i="4"/>
  <c r="AE121" i="4"/>
  <c r="R62" i="4"/>
  <c r="AE106" i="4"/>
  <c r="AF114" i="4"/>
  <c r="H119" i="4"/>
  <c r="K122" i="4"/>
  <c r="AM115" i="4"/>
  <c r="AG119" i="4"/>
  <c r="N70" i="4"/>
  <c r="I118" i="4"/>
  <c r="AI112" i="4"/>
  <c r="AF109" i="4"/>
  <c r="AC106" i="4"/>
  <c r="N103" i="4"/>
  <c r="AQ109" i="4"/>
  <c r="AR111" i="4"/>
  <c r="AO108" i="4"/>
  <c r="Z105" i="4"/>
  <c r="K102" i="4"/>
  <c r="AM107" i="4"/>
  <c r="AG114" i="4"/>
  <c r="AA108" i="4"/>
  <c r="AU104" i="4"/>
  <c r="AQ113" i="4"/>
  <c r="AG116" i="4"/>
  <c r="AA110" i="4"/>
  <c r="AU106" i="4"/>
  <c r="AR103" i="4"/>
  <c r="T116" i="4"/>
  <c r="Q113" i="4"/>
  <c r="AK109" i="4"/>
  <c r="AE103" i="4"/>
  <c r="U106" i="4"/>
  <c r="AM113" i="4"/>
  <c r="I107" i="4"/>
  <c r="AL116" i="4"/>
  <c r="O18" i="4"/>
  <c r="N121" i="4"/>
  <c r="Y117" i="4"/>
  <c r="Y112" i="4"/>
  <c r="AL113" i="4"/>
  <c r="AU117" i="4"/>
  <c r="AA121" i="4"/>
  <c r="AO114" i="4"/>
  <c r="Y118" i="4"/>
  <c r="AC122" i="4"/>
  <c r="AC116" i="4"/>
  <c r="T122" i="4"/>
  <c r="O40" i="4"/>
  <c r="P40" i="4"/>
  <c r="P10" i="4"/>
  <c r="Q58" i="4"/>
  <c r="R58" i="4"/>
  <c r="AC121" i="4"/>
  <c r="AC119" i="4"/>
  <c r="N22" i="4"/>
  <c r="AO117" i="4"/>
  <c r="I121" i="4"/>
  <c r="AO104" i="4"/>
  <c r="Q66" i="4"/>
  <c r="T119" i="4"/>
  <c r="W122" i="4"/>
  <c r="P86" i="4"/>
  <c r="U118" i="4"/>
  <c r="W112" i="4"/>
  <c r="T109" i="4"/>
  <c r="Q106" i="4"/>
  <c r="AK102" i="4"/>
  <c r="AE109" i="4"/>
  <c r="AF111" i="4"/>
  <c r="AC108" i="4"/>
  <c r="N105" i="4"/>
  <c r="AG113" i="4"/>
  <c r="AA107" i="4"/>
  <c r="AU103" i="4"/>
  <c r="U114" i="4"/>
  <c r="O108" i="4"/>
  <c r="AI104" i="4"/>
  <c r="AE113" i="4"/>
  <c r="U116" i="4"/>
  <c r="O110" i="4"/>
  <c r="AF103" i="4"/>
  <c r="H116" i="4"/>
  <c r="E113" i="4"/>
  <c r="S103" i="4"/>
  <c r="AM112" i="4"/>
  <c r="I106" i="4"/>
  <c r="AA113" i="4"/>
  <c r="AU109" i="4"/>
  <c r="AR106" i="4"/>
  <c r="AO103" i="4"/>
  <c r="S117" i="4"/>
  <c r="R30" i="4"/>
  <c r="AK113" i="4"/>
  <c r="T114" i="4"/>
  <c r="AM121" i="4"/>
  <c r="N115" i="4"/>
  <c r="AK118" i="4"/>
  <c r="AO122" i="4"/>
  <c r="H108" i="4"/>
  <c r="AQ116" i="4"/>
  <c r="AO120" i="4"/>
  <c r="Q22" i="4"/>
  <c r="R22" i="4"/>
  <c r="K117" i="4"/>
  <c r="O52" i="4"/>
  <c r="P52" i="4"/>
  <c r="Z118" i="4"/>
  <c r="Z114" i="4"/>
  <c r="C113" i="4"/>
  <c r="C112" i="4"/>
  <c r="C111" i="4"/>
  <c r="C110" i="4"/>
  <c r="C109" i="4"/>
  <c r="C108" i="4"/>
  <c r="C107" i="4"/>
  <c r="C106" i="4"/>
  <c r="C105" i="4"/>
  <c r="C104" i="4"/>
  <c r="C114" i="4"/>
  <c r="C116" i="4"/>
  <c r="C115" i="4"/>
  <c r="C117" i="4"/>
  <c r="C119" i="4"/>
  <c r="N6" i="4"/>
  <c r="C103" i="4"/>
  <c r="C122" i="4"/>
  <c r="C121" i="4"/>
  <c r="C120" i="4"/>
  <c r="C118" i="4"/>
  <c r="C102" i="4"/>
  <c r="AA117" i="4"/>
  <c r="AA119" i="4"/>
  <c r="N54" i="4"/>
  <c r="P22" i="4"/>
  <c r="Q70" i="4"/>
  <c r="R70" i="4"/>
  <c r="AI115" i="4"/>
  <c r="H121" i="4"/>
  <c r="O30" i="4"/>
  <c r="U121" i="4"/>
  <c r="P6" i="4"/>
  <c r="Q88" i="4"/>
  <c r="AL115" i="4"/>
  <c r="AF119" i="4"/>
  <c r="AI122" i="4"/>
  <c r="AA102" i="4"/>
  <c r="P74" i="4"/>
  <c r="O86" i="4"/>
  <c r="AI114" i="4"/>
  <c r="AG118" i="4"/>
  <c r="K112" i="4"/>
  <c r="H109" i="4"/>
  <c r="E106" i="4"/>
  <c r="S109" i="4"/>
  <c r="T111" i="4"/>
  <c r="Q108" i="4"/>
  <c r="AK104" i="4"/>
  <c r="U113" i="4"/>
  <c r="O107" i="4"/>
  <c r="AI103" i="4"/>
  <c r="I114" i="4"/>
  <c r="AL107" i="4"/>
  <c r="W104" i="4"/>
  <c r="S113" i="4"/>
  <c r="AG103" i="4"/>
  <c r="I116" i="4"/>
  <c r="AL109" i="4"/>
  <c r="W106" i="4"/>
  <c r="T103" i="4"/>
  <c r="AQ115" i="4"/>
  <c r="AA112" i="4"/>
  <c r="AU108" i="4"/>
  <c r="AR105" i="4"/>
  <c r="O113" i="4"/>
  <c r="AI109" i="4"/>
  <c r="AF106" i="4"/>
  <c r="AC103" i="4"/>
  <c r="W110" i="4"/>
  <c r="AG117" i="4"/>
  <c r="P54" i="4"/>
  <c r="O114" i="4"/>
  <c r="W118" i="4"/>
  <c r="AL121" i="4"/>
  <c r="Q76" i="4"/>
  <c r="AM114" i="4"/>
  <c r="N119" i="4"/>
  <c r="AG109" i="4"/>
  <c r="N10" i="4"/>
  <c r="Q82" i="4"/>
  <c r="R82" i="4"/>
  <c r="AO121" i="4"/>
  <c r="AO119" i="4"/>
  <c r="AG121" i="4"/>
  <c r="AR119" i="4"/>
  <c r="O74" i="4"/>
  <c r="I115" i="4"/>
  <c r="H111" i="4"/>
  <c r="E108" i="4"/>
  <c r="I113" i="4"/>
  <c r="AL106" i="4"/>
  <c r="W103" i="4"/>
  <c r="AR113" i="4"/>
  <c r="AO110" i="4"/>
  <c r="Z107" i="4"/>
  <c r="K104" i="4"/>
  <c r="U103" i="4"/>
  <c r="AR115" i="4"/>
  <c r="AO112" i="4"/>
  <c r="Z109" i="4"/>
  <c r="K106" i="4"/>
  <c r="H103" i="4"/>
  <c r="AE115" i="4"/>
  <c r="O112" i="4"/>
  <c r="AI108" i="4"/>
  <c r="AF105" i="4"/>
  <c r="AC102" i="4"/>
  <c r="AL112" i="4"/>
  <c r="W109" i="4"/>
  <c r="T106" i="4"/>
  <c r="Q103" i="4"/>
  <c r="Q30" i="4"/>
  <c r="AI118" i="4"/>
  <c r="O122" i="4"/>
  <c r="O78" i="4"/>
  <c r="M115" i="4"/>
  <c r="O103" i="4"/>
  <c r="Z119" i="4"/>
  <c r="O14" i="4"/>
  <c r="K111" i="4"/>
  <c r="Z117" i="4"/>
  <c r="AL118" i="4"/>
  <c r="O76" i="4"/>
  <c r="P76" i="4"/>
  <c r="O10" i="4"/>
  <c r="Q94" i="4"/>
  <c r="R94" i="4"/>
  <c r="AU110" i="4"/>
  <c r="AU115" i="4"/>
  <c r="AU114" i="4"/>
  <c r="AF121" i="4"/>
  <c r="P66" i="4"/>
  <c r="H114" i="4"/>
  <c r="Z102" i="4"/>
  <c r="AI116" i="4"/>
  <c r="I120" i="4"/>
  <c r="Q28" i="4"/>
  <c r="H107" i="4"/>
  <c r="AQ121" i="4"/>
  <c r="Q86" i="4"/>
  <c r="Z115" i="4"/>
  <c r="AE108" i="4"/>
  <c r="AM105" i="4"/>
  <c r="AQ110" i="4"/>
  <c r="AO109" i="4"/>
  <c r="Z106" i="4"/>
  <c r="K103" i="4"/>
  <c r="AF113" i="4"/>
  <c r="AC110" i="4"/>
  <c r="N107" i="4"/>
  <c r="AM109" i="4"/>
  <c r="AF115" i="4"/>
  <c r="AC112" i="4"/>
  <c r="N109" i="4"/>
  <c r="AQ102" i="4"/>
  <c r="S115" i="4"/>
  <c r="AL111" i="4"/>
  <c r="W108" i="4"/>
  <c r="T105" i="4"/>
  <c r="Q102" i="4"/>
  <c r="Z112" i="4"/>
  <c r="K109" i="4"/>
  <c r="H106" i="4"/>
  <c r="Q52" i="4"/>
  <c r="Z113" i="4"/>
  <c r="AU118" i="4"/>
  <c r="AA122" i="4"/>
  <c r="AC115" i="4"/>
  <c r="M116" i="4"/>
  <c r="AL119" i="4"/>
  <c r="AL117" i="4"/>
  <c r="N82" i="4"/>
  <c r="Q10" i="4"/>
  <c r="R10" i="4"/>
  <c r="E118" i="4"/>
  <c r="E121" i="4"/>
  <c r="E116" i="4"/>
  <c r="E104" i="4"/>
  <c r="E117" i="4"/>
  <c r="E122" i="4"/>
  <c r="E105" i="4"/>
  <c r="E120" i="4"/>
  <c r="E119" i="4"/>
  <c r="O88" i="4"/>
  <c r="AR122" i="4"/>
  <c r="AR107" i="4"/>
  <c r="AR114" i="4"/>
  <c r="P88" i="4"/>
  <c r="N66" i="4"/>
  <c r="AG115" i="4"/>
  <c r="AG108" i="4"/>
  <c r="AK117" i="4"/>
  <c r="AK112" i="4"/>
  <c r="AL102" i="4"/>
  <c r="AG111" i="4"/>
  <c r="AA105" i="4"/>
  <c r="AE110" i="4"/>
  <c r="AC109" i="4"/>
  <c r="N106" i="4"/>
  <c r="T113" i="4"/>
  <c r="Q110" i="4"/>
  <c r="AK106" i="4"/>
  <c r="AA109" i="4"/>
  <c r="AU105" i="4"/>
  <c r="AR102" i="4"/>
  <c r="T115" i="4"/>
  <c r="Q112" i="4"/>
  <c r="AK108" i="4"/>
  <c r="AE102" i="4"/>
  <c r="U105" i="4"/>
  <c r="Z111" i="4"/>
  <c r="K108" i="4"/>
  <c r="H105" i="4"/>
  <c r="E102" i="4"/>
  <c r="N112" i="4"/>
  <c r="AQ105" i="4"/>
  <c r="N114" i="4"/>
  <c r="AM122" i="4"/>
  <c r="R88" i="4"/>
  <c r="M119" i="4"/>
  <c r="Q16" i="4"/>
  <c r="AA116" i="4"/>
  <c r="O120" i="4"/>
  <c r="O118" i="4"/>
  <c r="G122" i="4"/>
  <c r="Q74" i="4"/>
  <c r="O64" i="4"/>
  <c r="P64" i="4"/>
  <c r="AF122" i="4"/>
  <c r="N18" i="4"/>
  <c r="I108" i="4"/>
  <c r="N4" i="4"/>
  <c r="AR121" i="4"/>
  <c r="AC105" i="4"/>
  <c r="P70" i="4"/>
  <c r="N16" i="4"/>
  <c r="S121" i="4"/>
  <c r="S106" i="4"/>
  <c r="Q38" i="4"/>
  <c r="R38" i="4"/>
  <c r="AO118" i="4"/>
  <c r="I122" i="4"/>
  <c r="W115" i="4"/>
  <c r="S119" i="4"/>
  <c r="AG120" i="4"/>
  <c r="R40" i="4"/>
  <c r="K110" i="4"/>
  <c r="H118" i="4"/>
  <c r="K121" i="4"/>
  <c r="R6" i="4"/>
  <c r="AK122" i="4"/>
  <c r="U111" i="4"/>
  <c r="O105" i="4"/>
  <c r="S110" i="4"/>
  <c r="T112" i="4"/>
  <c r="Q109" i="4"/>
  <c r="AK105" i="4"/>
  <c r="H113" i="4"/>
  <c r="E110" i="4"/>
  <c r="O109" i="4"/>
  <c r="AI105" i="4"/>
  <c r="AF102" i="4"/>
  <c r="H115" i="4"/>
  <c r="E112" i="4"/>
  <c r="S102" i="4"/>
  <c r="AM111" i="4"/>
  <c r="I105" i="4"/>
  <c r="N111" i="4"/>
  <c r="AQ104" i="4"/>
  <c r="Q115" i="4"/>
  <c r="AK111" i="4"/>
  <c r="AE105" i="4"/>
  <c r="R64" i="4"/>
  <c r="AK114" i="4"/>
  <c r="AK121" i="4"/>
  <c r="N58" i="4"/>
  <c r="AC104" i="4"/>
  <c r="Y119" i="4"/>
  <c r="AQ107" i="4"/>
  <c r="AO116" i="4"/>
  <c r="AA120" i="4"/>
  <c r="Q40" i="4"/>
  <c r="Y114" i="4"/>
  <c r="AA118" i="4"/>
  <c r="S122" i="4"/>
  <c r="N102" i="4"/>
  <c r="F5" i="2" l="1"/>
  <c r="F6" i="2"/>
  <c r="F4" i="2"/>
  <c r="F14" i="2" l="1"/>
  <c r="D21" i="2" s="1"/>
  <c r="I3" i="5"/>
  <c r="H6" i="5" s="1"/>
  <c r="J3" i="5"/>
  <c r="H3" i="5"/>
  <c r="H5" i="5" s="1"/>
  <c r="K3" i="5" l="1"/>
  <c r="H7" i="5" s="1"/>
  <c r="H9" i="5" s="1" a="1"/>
  <c r="H9" i="5" s="1"/>
  <c r="E15" i="2"/>
  <c r="G21" i="2" s="1"/>
  <c r="D15" i="2"/>
  <c r="F21" i="2" s="1"/>
  <c r="C15" i="2"/>
  <c r="E21" i="2" s="1"/>
  <c r="F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<sst xmlns="http://schemas.openxmlformats.org/spreadsheetml/2006/main" count="842" uniqueCount="206">
  <si>
    <t>TEA to ATAR Model</t>
  </si>
  <si>
    <t>Subject</t>
  </si>
  <si>
    <t>A</t>
  </si>
  <si>
    <t>k</t>
  </si>
  <si>
    <t>Applied Subjects / VET</t>
  </si>
  <si>
    <t>Raw</t>
  </si>
  <si>
    <t>Scaled</t>
  </si>
  <si>
    <t>Applied Subjects List</t>
  </si>
  <si>
    <t>Result</t>
  </si>
  <si>
    <t>6 degree polynomial</t>
  </si>
  <si>
    <t>a</t>
  </si>
  <si>
    <t>b</t>
  </si>
  <si>
    <t>c</t>
  </si>
  <si>
    <t>d</t>
  </si>
  <si>
    <t>e</t>
  </si>
  <si>
    <t>f</t>
  </si>
  <si>
    <t>g</t>
  </si>
  <si>
    <t>Aboriginal and Torres Strait Islander Studies</t>
  </si>
  <si>
    <t>Agricultural Practices</t>
  </si>
  <si>
    <t>C</t>
  </si>
  <si>
    <t>Accounting</t>
  </si>
  <si>
    <t>B</t>
  </si>
  <si>
    <t>Aerospace Systems</t>
  </si>
  <si>
    <t>Aquatic Practices</t>
  </si>
  <si>
    <t>Agricultural Science</t>
  </si>
  <si>
    <t>Arts in Practice</t>
  </si>
  <si>
    <t>Ancient History</t>
  </si>
  <si>
    <t>Building and Construction Skills</t>
  </si>
  <si>
    <t>Pass (VET Only)</t>
  </si>
  <si>
    <t>Arabic</t>
  </si>
  <si>
    <t>Business Studies</t>
  </si>
  <si>
    <t>Biology</t>
  </si>
  <si>
    <t>Dance in Practice</t>
  </si>
  <si>
    <t>Business</t>
  </si>
  <si>
    <t>Drama in Practice</t>
  </si>
  <si>
    <t>Chemistry</t>
  </si>
  <si>
    <t>Early Childhood Studies</t>
  </si>
  <si>
    <t>Chinese</t>
  </si>
  <si>
    <t>Engineering Skills</t>
  </si>
  <si>
    <t>Chinese Extension</t>
  </si>
  <si>
    <t>Essential English</t>
  </si>
  <si>
    <t>Dance</t>
  </si>
  <si>
    <t>Essential Mathematics</t>
  </si>
  <si>
    <t>Design</t>
  </si>
  <si>
    <t>Fashion</t>
  </si>
  <si>
    <t>Digital Solutions</t>
  </si>
  <si>
    <t>Furnishing Skills</t>
  </si>
  <si>
    <t>Drama</t>
  </si>
  <si>
    <t>Hospitality Practices</t>
  </si>
  <si>
    <t>Earth and Environmental Science</t>
  </si>
  <si>
    <t>Industrial Graphics Skills</t>
  </si>
  <si>
    <t>Economics</t>
  </si>
  <si>
    <t>Industrial Technology Skills</t>
  </si>
  <si>
    <t>Engineering</t>
  </si>
  <si>
    <t>Information and Communication Technology</t>
  </si>
  <si>
    <t>English</t>
  </si>
  <si>
    <t>Media Arts in Practice</t>
  </si>
  <si>
    <t>English and Literature Extension</t>
  </si>
  <si>
    <t>Music in Practice</t>
  </si>
  <si>
    <t>English as an Additional Language</t>
  </si>
  <si>
    <t>Religion and Ethics</t>
  </si>
  <si>
    <t>Film Television and New Media</t>
  </si>
  <si>
    <t>Science in Practice</t>
  </si>
  <si>
    <t>Food and Nutrition</t>
  </si>
  <si>
    <t>Social &amp; Community Studies</t>
  </si>
  <si>
    <t>French</t>
  </si>
  <si>
    <t>Sport and Recreation</t>
  </si>
  <si>
    <t>French Extension</t>
  </si>
  <si>
    <t>Tourism</t>
  </si>
  <si>
    <t>General Mathematics</t>
  </si>
  <si>
    <t>Visual Arts in Practice</t>
  </si>
  <si>
    <t>Geography</t>
  </si>
  <si>
    <t>Certificate III</t>
  </si>
  <si>
    <t>German</t>
  </si>
  <si>
    <t>Certificate IV</t>
  </si>
  <si>
    <t>German Extension</t>
  </si>
  <si>
    <t>Diploma</t>
  </si>
  <si>
    <t>Health</t>
  </si>
  <si>
    <t>Indonesian</t>
  </si>
  <si>
    <t>Italian</t>
  </si>
  <si>
    <t>Japanese</t>
  </si>
  <si>
    <t>Korean</t>
  </si>
  <si>
    <t>Latin</t>
  </si>
  <si>
    <t>Legal Studies</t>
  </si>
  <si>
    <t>Literature</t>
  </si>
  <si>
    <t>Marine Science</t>
  </si>
  <si>
    <t>Mathematical Methods</t>
  </si>
  <si>
    <t>Modern Greek</t>
  </si>
  <si>
    <t>Modern History</t>
  </si>
  <si>
    <t>Music</t>
  </si>
  <si>
    <t>Music Extension (Composition)</t>
  </si>
  <si>
    <t>Music Extension (Musicology)</t>
  </si>
  <si>
    <t>Music Extension (Performance)</t>
  </si>
  <si>
    <t>Philosophy and Reason</t>
  </si>
  <si>
    <t>Physical Education</t>
  </si>
  <si>
    <t>Physics</t>
  </si>
  <si>
    <t>Polish</t>
  </si>
  <si>
    <t>Psychology</t>
  </si>
  <si>
    <t>Punjabi</t>
  </si>
  <si>
    <t>Russian</t>
  </si>
  <si>
    <t>Spanish</t>
  </si>
  <si>
    <t>Specialist Mathematics</t>
  </si>
  <si>
    <t>Study of Religion</t>
  </si>
  <si>
    <t>Vietnamese</t>
  </si>
  <si>
    <t>Visual Art</t>
  </si>
  <si>
    <t>TEA (5 Score Aggregate)</t>
  </si>
  <si>
    <t>ATAR Prediction</t>
  </si>
  <si>
    <t>2024 Estimate</t>
  </si>
  <si>
    <t>Study of religion</t>
  </si>
  <si>
    <t>Music Extension (Composition) Music Extension (Musicology) (")</t>
  </si>
  <si>
    <t>Film Television and New Meria</t>
  </si>
  <si>
    <t>RAW</t>
  </si>
  <si>
    <t>scaled</t>
  </si>
  <si>
    <t>Scaled Raw</t>
  </si>
  <si>
    <t>scaled Raw</t>
  </si>
  <si>
    <t>Scaled Raw Scaled</t>
  </si>
  <si>
    <t>Language</t>
  </si>
  <si>
    <t>Select General Subject</t>
  </si>
  <si>
    <t>Select Applied Subject / VET</t>
  </si>
  <si>
    <t>Enter Raw Score</t>
  </si>
  <si>
    <t>DO NOT DELETE. THIS MAKES THE 2024 calculation work</t>
  </si>
  <si>
    <t>this makes something work for appizy</t>
  </si>
  <si>
    <t>Makes dropdowns work</t>
  </si>
  <si>
    <t>Enter Result</t>
  </si>
  <si>
    <t/>
  </si>
  <si>
    <t>Agricultural PracticesC</t>
  </si>
  <si>
    <t>Agricultural PracticesB</t>
  </si>
  <si>
    <t>Agricultural PracticesA</t>
  </si>
  <si>
    <t>Aquatic PracticesC</t>
  </si>
  <si>
    <t>Aquatic PracticesB</t>
  </si>
  <si>
    <t>Aquatic PracticesA</t>
  </si>
  <si>
    <t>Arts in PracticeC</t>
  </si>
  <si>
    <t>Arts in PracticeB</t>
  </si>
  <si>
    <t>Arts in PracticeA</t>
  </si>
  <si>
    <t>Building and Construction SkillsC</t>
  </si>
  <si>
    <t>Building and Construction SkillsB</t>
  </si>
  <si>
    <t>Building and Construction SkillsA</t>
  </si>
  <si>
    <t>Business StudiesC</t>
  </si>
  <si>
    <t>Business StudiesB</t>
  </si>
  <si>
    <t>Business StudiesA</t>
  </si>
  <si>
    <t>Dance in PracticeC</t>
  </si>
  <si>
    <t>Dance in PracticeB</t>
  </si>
  <si>
    <t>Dance in PracticeA</t>
  </si>
  <si>
    <t>Drama in PracticeC</t>
  </si>
  <si>
    <t>Drama in PracticeB</t>
  </si>
  <si>
    <t>Drama in PracticeA</t>
  </si>
  <si>
    <t>Early Childhood StudiesC</t>
  </si>
  <si>
    <t>Early Childhood StudiesB</t>
  </si>
  <si>
    <t>Early Childhood StudiesA</t>
  </si>
  <si>
    <t>Engineering SkillsC</t>
  </si>
  <si>
    <t>Engineering SkillsB</t>
  </si>
  <si>
    <t>Engineering SkillsA</t>
  </si>
  <si>
    <t>Essential EnglishC</t>
  </si>
  <si>
    <t>Essential EnglishB</t>
  </si>
  <si>
    <t>Essential EnglishA</t>
  </si>
  <si>
    <t>Essential MathematicsC</t>
  </si>
  <si>
    <t>Essential MathematicsB</t>
  </si>
  <si>
    <t>Essential MathematicsA</t>
  </si>
  <si>
    <t>FashionC</t>
  </si>
  <si>
    <t>FashionB</t>
  </si>
  <si>
    <t>FashionA</t>
  </si>
  <si>
    <t>Furnishing SkillsC</t>
  </si>
  <si>
    <t>Furnishing SkillsB</t>
  </si>
  <si>
    <t>Furnishing SkillsA</t>
  </si>
  <si>
    <t>Hospitality PracticesC</t>
  </si>
  <si>
    <t>Hospitality PracticesB</t>
  </si>
  <si>
    <t>Hospitality PracticesA</t>
  </si>
  <si>
    <t>Industrial Graphics SkillsC</t>
  </si>
  <si>
    <t>Industrial Graphics SkillsB</t>
  </si>
  <si>
    <t>Industrial Graphics SkillsA</t>
  </si>
  <si>
    <t>Industrial Technology SkillsC</t>
  </si>
  <si>
    <t>Industrial Technology SkillsB</t>
  </si>
  <si>
    <t>Industrial Technology SkillsA</t>
  </si>
  <si>
    <t>Information and Communication TechnologyC</t>
  </si>
  <si>
    <t>Information and Communication TechnologyB</t>
  </si>
  <si>
    <t>Information and Communication TechnologyA</t>
  </si>
  <si>
    <t>Media Arts in PracticeC</t>
  </si>
  <si>
    <t>Media Arts in PracticeB</t>
  </si>
  <si>
    <t>Media Arts in PracticeA</t>
  </si>
  <si>
    <t>Music in PracticeC</t>
  </si>
  <si>
    <t>Music in PracticeB</t>
  </si>
  <si>
    <t>Music in PracticeA</t>
  </si>
  <si>
    <t>Religion and EthicsC</t>
  </si>
  <si>
    <t>Religion and EthicsB</t>
  </si>
  <si>
    <t>Religion and EthicsA</t>
  </si>
  <si>
    <t>Science in PracticeC</t>
  </si>
  <si>
    <t>Science in PracticeB</t>
  </si>
  <si>
    <t>Science in PracticeA</t>
  </si>
  <si>
    <t>Social &amp; Community StudiesC</t>
  </si>
  <si>
    <t>Social &amp; Community StudiesB</t>
  </si>
  <si>
    <t>Social &amp; Community StudiesA</t>
  </si>
  <si>
    <t>Sport and RecreationC</t>
  </si>
  <si>
    <t>Sport and RecreationB</t>
  </si>
  <si>
    <t>Sport and RecreationA</t>
  </si>
  <si>
    <t>TourismC</t>
  </si>
  <si>
    <t>TourismB</t>
  </si>
  <si>
    <t>TourismA</t>
  </si>
  <si>
    <t>Visual Arts in PracticeC</t>
  </si>
  <si>
    <t>Visual Arts in PracticeB</t>
  </si>
  <si>
    <t>Visual Arts in PracticeA</t>
  </si>
  <si>
    <t>Certificate IIIPass (VET Only)</t>
  </si>
  <si>
    <t>Certificate IVPass (VET Only)</t>
  </si>
  <si>
    <t>DiplomaPass (VET Only)</t>
  </si>
  <si>
    <t>2024 Atar predictor brought to you by Joel Speranza and inspired by the work of Jason Patty.</t>
  </si>
  <si>
    <t>If you are a school leader seeking comprehensive data analysis services for your school (including bulk atar predictions), email:</t>
  </si>
  <si>
    <t xml:space="preserve">joel@mathsvideosaustralia.com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</si>
</sst>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0000000000000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9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2" fillId="0" borderId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1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9" fontId="0" fillId="0" borderId="0" xfId="0" applyNumberFormat="1"/>
    <xf numFmtId="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right" vertical="center" wrapText="1"/>
    </xf>
    <xf numFmtId="9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2" fontId="0" fillId="0" borderId="0" xfId="0" applyNumberFormat="1"/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3" borderId="0" xfId="0" applyFill="1"/>
    <xf numFmtId="0" fontId="0" fillId="13" borderId="17" xfId="0" applyFill="1" applyBorder="1"/>
    <xf numFmtId="0" fontId="0" fillId="13" borderId="18" xfId="0" applyFill="1" applyBorder="1"/>
    <xf numFmtId="0" fontId="10" fillId="8" borderId="9" xfId="0" applyFont="1" applyFill="1" applyBorder="1" applyAlignment="1">
      <alignment horizontal="center" wrapText="1"/>
    </xf>
    <xf numFmtId="0" fontId="0" fillId="11" borderId="12" xfId="0" applyFill="1" applyBorder="1"/>
    <xf numFmtId="0" fontId="0" fillId="11" borderId="13" xfId="0" applyFill="1" applyBorder="1"/>
    <xf numFmtId="0" fontId="0" fillId="11" borderId="14" xfId="0" applyFill="1" applyBorder="1"/>
    <xf numFmtId="0" fontId="0" fillId="13" borderId="6" xfId="0" applyFill="1" applyBorder="1"/>
    <xf numFmtId="0" fontId="0" fillId="13" borderId="0" xfId="0" applyFill="1" applyAlignment="1">
      <alignment horizontal="left"/>
    </xf>
    <xf numFmtId="0" fontId="0" fillId="13" borderId="15" xfId="0" applyFill="1" applyBorder="1"/>
    <xf numFmtId="0" fontId="0" fillId="13" borderId="16" xfId="0" applyFill="1" applyBorder="1"/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1" fillId="14" borderId="0" xfId="0" applyFont="1" applyFill="1" applyAlignment="1">
      <alignment horizontal="center"/>
    </xf>
    <xf numFmtId="0" fontId="0" fillId="14" borderId="0" xfId="0" applyFill="1"/>
    <xf numFmtId="0" fontId="0" fillId="14" borderId="0" xfId="0" applyFill="1" applyAlignment="1">
      <alignment horizontal="lef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6" borderId="20" xfId="0" applyFill="1" applyBorder="1" applyProtection="1">
      <protection locked="0"/>
    </xf>
    <xf numFmtId="0" fontId="0" fillId="12" borderId="21" xfId="0" applyFill="1" applyBorder="1" applyAlignment="1">
      <alignment horizontal="center"/>
    </xf>
    <xf numFmtId="0" fontId="10" fillId="8" borderId="24" xfId="0" applyFont="1" applyFill="1" applyBorder="1"/>
    <xf numFmtId="0" fontId="10" fillId="8" borderId="25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wrapText="1"/>
    </xf>
    <xf numFmtId="0" fontId="0" fillId="12" borderId="23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6" borderId="22" xfId="0" applyFill="1" applyBorder="1" applyProtection="1">
      <protection locked="0"/>
    </xf>
    <xf numFmtId="0" fontId="6" fillId="6" borderId="26" xfId="0" applyFont="1" applyFill="1" applyBorder="1" applyProtection="1">
      <protection locked="0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5" borderId="20" xfId="0" applyFont="1" applyFill="1" applyBorder="1" applyProtection="1"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4" borderId="25" xfId="0" applyFont="1" applyFill="1" applyBorder="1" applyAlignment="1">
      <alignment horizontal="center"/>
    </xf>
    <xf numFmtId="2" fontId="7" fillId="10" borderId="9" xfId="0" applyNumberFormat="1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 wrapText="1"/>
    </xf>
    <xf numFmtId="0" fontId="6" fillId="12" borderId="7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6" fillId="12" borderId="19" xfId="0" applyFont="1" applyFill="1" applyBorder="1" applyAlignment="1">
      <alignment horizontal="center"/>
    </xf>
    <xf numFmtId="0" fontId="6" fillId="12" borderId="30" xfId="0" applyFont="1" applyFill="1" applyBorder="1" applyAlignment="1">
      <alignment horizontal="center"/>
    </xf>
    <xf numFmtId="0" fontId="10" fillId="8" borderId="31" xfId="0" applyFont="1" applyFill="1" applyBorder="1"/>
    <xf numFmtId="0" fontId="10" fillId="8" borderId="19" xfId="0" applyFont="1" applyFill="1" applyBorder="1" applyAlignment="1">
      <alignment horizontal="center" wrapText="1"/>
    </xf>
    <xf numFmtId="0" fontId="2" fillId="14" borderId="0" xfId="0" applyFont="1" applyFill="1"/>
    <xf numFmtId="2" fontId="2" fillId="14" borderId="0" xfId="0" applyNumberFormat="1" applyFont="1" applyFill="1"/>
    <xf numFmtId="0" fontId="8" fillId="14" borderId="14" xfId="0" applyFont="1" applyFill="1" applyBorder="1" applyAlignment="1">
      <alignment horizontal="center" wrapText="1"/>
    </xf>
    <xf numFmtId="0" fontId="9" fillId="14" borderId="32" xfId="0" applyFont="1" applyFill="1" applyBorder="1" applyAlignment="1">
      <alignment horizontal="center"/>
    </xf>
    <xf numFmtId="0" fontId="10" fillId="14" borderId="12" xfId="0" applyFont="1" applyFill="1" applyBorder="1" applyAlignment="1">
      <alignment horizontal="center"/>
    </xf>
    <xf numFmtId="0" fontId="10" fillId="14" borderId="13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 wrapText="1"/>
    </xf>
    <xf numFmtId="0" fontId="6" fillId="4" borderId="33" xfId="0" applyFont="1" applyFill="1" applyBorder="1" applyAlignment="1">
      <alignment horizontal="center"/>
    </xf>
    <xf numFmtId="2" fontId="8" fillId="11" borderId="10" xfId="0" applyNumberFormat="1" applyFont="1" applyFill="1" applyBorder="1" applyAlignment="1">
      <alignment horizontal="center"/>
    </xf>
    <xf numFmtId="0" fontId="10" fillId="9" borderId="12" xfId="0" applyFont="1" applyFill="1" applyBorder="1" applyAlignment="1">
      <alignment horizontal="right"/>
    </xf>
    <xf numFmtId="0" fontId="10" fillId="9" borderId="28" xfId="0" applyFont="1" applyFill="1" applyBorder="1" applyAlignment="1">
      <alignment horizontal="right"/>
    </xf>
    <xf numFmtId="0" fontId="7" fillId="9" borderId="8" xfId="0" applyFont="1" applyFill="1" applyBorder="1" applyAlignment="1">
      <alignment horizontal="right"/>
    </xf>
    <xf numFmtId="0" fontId="7" fillId="9" borderId="9" xfId="0" applyFont="1" applyFill="1" applyBorder="1" applyAlignment="1">
      <alignment horizontal="right"/>
    </xf>
    <xf numFmtId="0" fontId="8" fillId="6" borderId="6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13" fillId="6" borderId="6" xfId="3" applyFill="1" applyBorder="1" applyAlignment="1" applyProtection="1">
      <alignment horizontal="center"/>
      <protection locked="0"/>
    </xf>
    <xf numFmtId="0" fontId="13" fillId="6" borderId="0" xfId="3" applyFill="1" applyBorder="1" applyAlignment="1" applyProtection="1">
      <alignment horizontal="center"/>
      <protection locked="0"/>
    </xf>
    <xf numFmtId="0" fontId="0" fillId="6" borderId="6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</cellXfs>
  <cellStyles count="4">
    <cellStyle name="Hyperlink" xfId="3" builtinId="8"/>
    <cellStyle name="Normal" xfId="0" builtinId="0"/>
    <cellStyle name="Normal 2" xfId="1" xr:uid="{A0DEE2D3-0324-45F7-81C5-CA3B5ED18618}"/>
    <cellStyle name="Normal 3" xfId="2" xr:uid="{EC312030-DA20-4E40-9662-3B2576596CA0}"/>
  </cellStyles>
  <dxfs count="4"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99"/>
      <color rgb="FFFFFF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chartsheet" Target="chartsheets/sheet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rgbClr val="FFFF00"/>
                </a:solidFill>
              </a:rPr>
              <a:t>QLD Scaled scores 2023</a:t>
            </a:r>
          </a:p>
        </c:rich>
      </c:tx>
      <c:layout>
        <c:manualLayout>
          <c:xMode val="edge"/>
          <c:yMode val="edge"/>
          <c:x val="0.38326627791720486"/>
          <c:y val="1.2117962159516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91851229183888E-2"/>
          <c:y val="7.4909202749409765E-2"/>
          <c:w val="0.90096132574114385"/>
          <c:h val="0.59957529882226768"/>
        </c:manualLayout>
      </c:layout>
      <c:scatterChart>
        <c:scatterStyle val="smoothMarker"/>
        <c:varyColors val="0"/>
        <c:ser>
          <c:idx val="9"/>
          <c:order val="9"/>
          <c:tx>
            <c:strRef>
              <c:f>'Scaling numbers 2023'!$K$101</c:f>
              <c:strCache>
                <c:ptCount val="1"/>
                <c:pt idx="0">
                  <c:v>Chinese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'Scaling numbers 2023'!$A$102:$A$122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  <c:extLst xmlns:c15="http://schemas.microsoft.com/office/drawing/2012/chart"/>
            </c:numRef>
          </c:xVal>
          <c:yVal>
            <c:numRef>
              <c:f>'Scaling numbers 2023'!$K$102:$K$122</c:f>
              <c:numCache>
                <c:formatCode>General</c:formatCode>
                <c:ptCount val="21"/>
                <c:pt idx="0">
                  <c:v>5.95</c:v>
                </c:pt>
                <c:pt idx="1">
                  <c:v>7.54</c:v>
                </c:pt>
                <c:pt idx="2">
                  <c:v>9.51</c:v>
                </c:pt>
                <c:pt idx="3">
                  <c:v>11.93</c:v>
                </c:pt>
                <c:pt idx="4">
                  <c:v>14.86</c:v>
                </c:pt>
                <c:pt idx="5">
                  <c:v>18.36</c:v>
                </c:pt>
                <c:pt idx="6">
                  <c:v>22.46</c:v>
                </c:pt>
                <c:pt idx="7">
                  <c:v>27.18</c:v>
                </c:pt>
                <c:pt idx="8">
                  <c:v>32.479999999999997</c:v>
                </c:pt>
                <c:pt idx="9">
                  <c:v>38.26</c:v>
                </c:pt>
                <c:pt idx="10">
                  <c:v>44.4</c:v>
                </c:pt>
                <c:pt idx="11">
                  <c:v>50.72</c:v>
                </c:pt>
                <c:pt idx="12">
                  <c:v>57.01</c:v>
                </c:pt>
                <c:pt idx="13">
                  <c:v>63.08</c:v>
                </c:pt>
                <c:pt idx="14">
                  <c:v>68.760000000000005</c:v>
                </c:pt>
                <c:pt idx="15">
                  <c:v>73.930000000000007</c:v>
                </c:pt>
                <c:pt idx="16">
                  <c:v>78.52</c:v>
                </c:pt>
                <c:pt idx="17">
                  <c:v>82.48</c:v>
                </c:pt>
                <c:pt idx="18">
                  <c:v>85.85</c:v>
                </c:pt>
                <c:pt idx="19">
                  <c:v>88.66</c:v>
                </c:pt>
                <c:pt idx="20">
                  <c:v>90.97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9-E289-40B0-8330-922EC88AF19B}"/>
            </c:ext>
          </c:extLst>
        </c:ser>
        <c:ser>
          <c:idx val="22"/>
          <c:order val="22"/>
          <c:tx>
            <c:strRef>
              <c:f>'Scaling numbers 2023'!$X$101</c:f>
              <c:strCache>
                <c:ptCount val="1"/>
                <c:pt idx="0">
                  <c:v>French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'Scaling numbers 2023'!$A$102:$A$122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  <c:extLst xmlns:c15="http://schemas.microsoft.com/office/drawing/2012/chart"/>
            </c:numRef>
          </c:xVal>
          <c:yVal>
            <c:numRef>
              <c:f>'Scaling numbers 2023'!$X$102:$X$122</c:f>
              <c:numCache>
                <c:formatCode>General</c:formatCode>
                <c:ptCount val="21"/>
                <c:pt idx="0">
                  <c:v>0.39</c:v>
                </c:pt>
                <c:pt idx="1">
                  <c:v>0.65</c:v>
                </c:pt>
                <c:pt idx="2">
                  <c:v>1.08</c:v>
                </c:pt>
                <c:pt idx="3">
                  <c:v>1.78</c:v>
                </c:pt>
                <c:pt idx="4">
                  <c:v>2.93</c:v>
                </c:pt>
                <c:pt idx="5">
                  <c:v>4.78</c:v>
                </c:pt>
                <c:pt idx="6">
                  <c:v>7.71</c:v>
                </c:pt>
                <c:pt idx="7">
                  <c:v>12.2</c:v>
                </c:pt>
                <c:pt idx="8">
                  <c:v>18.78</c:v>
                </c:pt>
                <c:pt idx="9">
                  <c:v>27.79</c:v>
                </c:pt>
                <c:pt idx="10">
                  <c:v>39.04</c:v>
                </c:pt>
                <c:pt idx="11">
                  <c:v>51.59</c:v>
                </c:pt>
                <c:pt idx="12">
                  <c:v>63.94</c:v>
                </c:pt>
                <c:pt idx="13">
                  <c:v>74.69</c:v>
                </c:pt>
                <c:pt idx="14">
                  <c:v>83.08</c:v>
                </c:pt>
                <c:pt idx="15">
                  <c:v>89.1</c:v>
                </c:pt>
                <c:pt idx="16">
                  <c:v>93.15</c:v>
                </c:pt>
                <c:pt idx="17">
                  <c:v>95.77</c:v>
                </c:pt>
                <c:pt idx="18">
                  <c:v>97.41</c:v>
                </c:pt>
                <c:pt idx="19">
                  <c:v>98.43</c:v>
                </c:pt>
                <c:pt idx="20">
                  <c:v>99.05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6-E289-40B0-8330-922EC88AF19B}"/>
            </c:ext>
          </c:extLst>
        </c:ser>
        <c:ser>
          <c:idx val="25"/>
          <c:order val="25"/>
          <c:tx>
            <c:strRef>
              <c:f>'Scaling numbers 2023'!$AA$101</c:f>
              <c:strCache>
                <c:ptCount val="1"/>
                <c:pt idx="0">
                  <c:v>German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'Scaling numbers 2023'!$A$102:$A$122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  <c:extLst xmlns:c15="http://schemas.microsoft.com/office/drawing/2012/chart"/>
            </c:numRef>
          </c:xVal>
          <c:yVal>
            <c:numRef>
              <c:f>'Scaling numbers 2023'!$AA$102:$AA$122</c:f>
              <c:numCache>
                <c:formatCode>General</c:formatCode>
                <c:ptCount val="21"/>
                <c:pt idx="0">
                  <c:v>0.13</c:v>
                </c:pt>
                <c:pt idx="1">
                  <c:v>0.23</c:v>
                </c:pt>
                <c:pt idx="2">
                  <c:v>0.4</c:v>
                </c:pt>
                <c:pt idx="3">
                  <c:v>0.69</c:v>
                </c:pt>
                <c:pt idx="4">
                  <c:v>1.2</c:v>
                </c:pt>
                <c:pt idx="5">
                  <c:v>2.0699999999999998</c:v>
                </c:pt>
                <c:pt idx="6">
                  <c:v>3.56</c:v>
                </c:pt>
                <c:pt idx="7">
                  <c:v>6.04</c:v>
                </c:pt>
                <c:pt idx="8">
                  <c:v>10.07</c:v>
                </c:pt>
                <c:pt idx="9">
                  <c:v>16.329999999999998</c:v>
                </c:pt>
                <c:pt idx="10">
                  <c:v>25.37</c:v>
                </c:pt>
                <c:pt idx="11">
                  <c:v>37.200000000000003</c:v>
                </c:pt>
                <c:pt idx="12">
                  <c:v>50.79</c:v>
                </c:pt>
                <c:pt idx="13">
                  <c:v>64.260000000000005</c:v>
                </c:pt>
                <c:pt idx="14">
                  <c:v>75.8</c:v>
                </c:pt>
                <c:pt idx="15">
                  <c:v>84.51</c:v>
                </c:pt>
                <c:pt idx="16">
                  <c:v>90.48</c:v>
                </c:pt>
                <c:pt idx="17">
                  <c:v>94.31</c:v>
                </c:pt>
                <c:pt idx="18">
                  <c:v>96.65</c:v>
                </c:pt>
                <c:pt idx="19">
                  <c:v>98.05</c:v>
                </c:pt>
                <c:pt idx="20">
                  <c:v>98.87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9-E289-40B0-8330-922EC88AF19B}"/>
            </c:ext>
          </c:extLst>
        </c:ser>
        <c:ser>
          <c:idx val="27"/>
          <c:order val="27"/>
          <c:tx>
            <c:strRef>
              <c:f>'Scaling numbers 2023'!$AC$101</c:f>
              <c:strCache>
                <c:ptCount val="1"/>
                <c:pt idx="0">
                  <c:v>Italian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'Scaling numbers 2023'!$A$102:$A$122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  <c:extLst xmlns:c15="http://schemas.microsoft.com/office/drawing/2012/chart"/>
            </c:numRef>
          </c:xVal>
          <c:yVal>
            <c:numRef>
              <c:f>'Scaling numbers 2023'!$AC$102:$AC$122</c:f>
              <c:numCache>
                <c:formatCode>General</c:formatCode>
                <c:ptCount val="21"/>
                <c:pt idx="0">
                  <c:v>5.75</c:v>
                </c:pt>
                <c:pt idx="1">
                  <c:v>7.54</c:v>
                </c:pt>
                <c:pt idx="2">
                  <c:v>9.83</c:v>
                </c:pt>
                <c:pt idx="3">
                  <c:v>12.72</c:v>
                </c:pt>
                <c:pt idx="4">
                  <c:v>16.3</c:v>
                </c:pt>
                <c:pt idx="5">
                  <c:v>20.65</c:v>
                </c:pt>
                <c:pt idx="6">
                  <c:v>25.8</c:v>
                </c:pt>
                <c:pt idx="7">
                  <c:v>31.73</c:v>
                </c:pt>
                <c:pt idx="8">
                  <c:v>38.31</c:v>
                </c:pt>
                <c:pt idx="9">
                  <c:v>45.35</c:v>
                </c:pt>
                <c:pt idx="10">
                  <c:v>52.58</c:v>
                </c:pt>
                <c:pt idx="11">
                  <c:v>59.71</c:v>
                </c:pt>
                <c:pt idx="12">
                  <c:v>66.45</c:v>
                </c:pt>
                <c:pt idx="13">
                  <c:v>72.58</c:v>
                </c:pt>
                <c:pt idx="14">
                  <c:v>77.959999999999994</c:v>
                </c:pt>
                <c:pt idx="15">
                  <c:v>82.54</c:v>
                </c:pt>
                <c:pt idx="16">
                  <c:v>86.33</c:v>
                </c:pt>
                <c:pt idx="17">
                  <c:v>89.41</c:v>
                </c:pt>
                <c:pt idx="18">
                  <c:v>91.86</c:v>
                </c:pt>
                <c:pt idx="19">
                  <c:v>93.78</c:v>
                </c:pt>
                <c:pt idx="20">
                  <c:v>95.27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B-E289-40B0-8330-922EC88AF19B}"/>
            </c:ext>
          </c:extLst>
        </c:ser>
        <c:ser>
          <c:idx val="28"/>
          <c:order val="28"/>
          <c:tx>
            <c:strRef>
              <c:f>'Scaling numbers 2023'!$AD$101</c:f>
              <c:strCache>
                <c:ptCount val="1"/>
                <c:pt idx="0">
                  <c:v>Japanese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'Scaling numbers 2023'!$A$102:$A$122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  <c:extLst xmlns:c15="http://schemas.microsoft.com/office/drawing/2012/chart"/>
            </c:numRef>
          </c:xVal>
          <c:yVal>
            <c:numRef>
              <c:f>'Scaling numbers 2023'!$AD$102:$AD$122</c:f>
              <c:numCache>
                <c:formatCode>General</c:formatCode>
                <c:ptCount val="21"/>
                <c:pt idx="0">
                  <c:v>4.24</c:v>
                </c:pt>
                <c:pt idx="1">
                  <c:v>5.7</c:v>
                </c:pt>
                <c:pt idx="2">
                  <c:v>7.63</c:v>
                </c:pt>
                <c:pt idx="3">
                  <c:v>10.14</c:v>
                </c:pt>
                <c:pt idx="4">
                  <c:v>13.36</c:v>
                </c:pt>
                <c:pt idx="5">
                  <c:v>17.399999999999999</c:v>
                </c:pt>
                <c:pt idx="6">
                  <c:v>22.34</c:v>
                </c:pt>
                <c:pt idx="7">
                  <c:v>28.21</c:v>
                </c:pt>
                <c:pt idx="8">
                  <c:v>34.93</c:v>
                </c:pt>
                <c:pt idx="9">
                  <c:v>42.3</c:v>
                </c:pt>
                <c:pt idx="10">
                  <c:v>50.03</c:v>
                </c:pt>
                <c:pt idx="11">
                  <c:v>57.77</c:v>
                </c:pt>
                <c:pt idx="12">
                  <c:v>65.14</c:v>
                </c:pt>
                <c:pt idx="13">
                  <c:v>71.849999999999994</c:v>
                </c:pt>
                <c:pt idx="14">
                  <c:v>77.709999999999994</c:v>
                </c:pt>
                <c:pt idx="15">
                  <c:v>82.64</c:v>
                </c:pt>
                <c:pt idx="16">
                  <c:v>86.67</c:v>
                </c:pt>
                <c:pt idx="17">
                  <c:v>89.88</c:v>
                </c:pt>
                <c:pt idx="18">
                  <c:v>92.39</c:v>
                </c:pt>
                <c:pt idx="19">
                  <c:v>94.31</c:v>
                </c:pt>
                <c:pt idx="20">
                  <c:v>95.77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C-E289-40B0-8330-922EC88AF19B}"/>
            </c:ext>
          </c:extLst>
        </c:ser>
        <c:ser>
          <c:idx val="40"/>
          <c:order val="40"/>
          <c:tx>
            <c:strRef>
              <c:f>'Scaling numbers 2023'!$AP$101</c:f>
              <c:strCache>
                <c:ptCount val="1"/>
                <c:pt idx="0">
                  <c:v>Physics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'Scaling numbers 2023'!$A$102:$A$122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  <c:extLst xmlns:c15="http://schemas.microsoft.com/office/drawing/2012/chart"/>
            </c:numRef>
          </c:xVal>
          <c:yVal>
            <c:numRef>
              <c:f>'Scaling numbers 2023'!$AP$102:$AP$122</c:f>
              <c:numCache>
                <c:formatCode>General</c:formatCode>
                <c:ptCount val="21"/>
                <c:pt idx="0">
                  <c:v>0.09</c:v>
                </c:pt>
                <c:pt idx="1">
                  <c:v>0.16</c:v>
                </c:pt>
                <c:pt idx="2">
                  <c:v>0.27</c:v>
                </c:pt>
                <c:pt idx="3">
                  <c:v>0.47</c:v>
                </c:pt>
                <c:pt idx="4">
                  <c:v>0.81</c:v>
                </c:pt>
                <c:pt idx="5">
                  <c:v>1.38</c:v>
                </c:pt>
                <c:pt idx="6">
                  <c:v>2.35</c:v>
                </c:pt>
                <c:pt idx="7">
                  <c:v>3.99</c:v>
                </c:pt>
                <c:pt idx="8">
                  <c:v>6.68</c:v>
                </c:pt>
                <c:pt idx="9">
                  <c:v>10.97</c:v>
                </c:pt>
                <c:pt idx="10">
                  <c:v>17.52</c:v>
                </c:pt>
                <c:pt idx="11">
                  <c:v>26.8</c:v>
                </c:pt>
                <c:pt idx="12">
                  <c:v>38.68</c:v>
                </c:pt>
                <c:pt idx="13">
                  <c:v>52.08</c:v>
                </c:pt>
                <c:pt idx="14">
                  <c:v>65.19</c:v>
                </c:pt>
                <c:pt idx="15">
                  <c:v>76.34</c:v>
                </c:pt>
                <c:pt idx="16">
                  <c:v>84.76</c:v>
                </c:pt>
                <c:pt idx="17">
                  <c:v>90.55</c:v>
                </c:pt>
                <c:pt idx="18">
                  <c:v>94.29</c:v>
                </c:pt>
                <c:pt idx="19">
                  <c:v>96.6</c:v>
                </c:pt>
                <c:pt idx="20">
                  <c:v>98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28-E289-40B0-8330-922EC88AF19B}"/>
            </c:ext>
          </c:extLst>
        </c:ser>
        <c:ser>
          <c:idx val="42"/>
          <c:order val="42"/>
          <c:tx>
            <c:strRef>
              <c:f>'Scaling numbers 2023'!$AR$101</c:f>
              <c:strCache>
                <c:ptCount val="1"/>
                <c:pt idx="0">
                  <c:v>Spanish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1">
                  <a:lumMod val="7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'Scaling numbers 2023'!$A$102:$A$122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  <c:extLst xmlns:c15="http://schemas.microsoft.com/office/drawing/2012/chart"/>
            </c:numRef>
          </c:xVal>
          <c:yVal>
            <c:numRef>
              <c:f>'Scaling numbers 2023'!$AR$102:$AR$122</c:f>
              <c:numCache>
                <c:formatCode>General</c:formatCode>
                <c:ptCount val="21"/>
                <c:pt idx="0">
                  <c:v>0.96</c:v>
                </c:pt>
                <c:pt idx="1">
                  <c:v>1.46</c:v>
                </c:pt>
                <c:pt idx="2">
                  <c:v>2.2200000000000002</c:v>
                </c:pt>
                <c:pt idx="3">
                  <c:v>3.36</c:v>
                </c:pt>
                <c:pt idx="4">
                  <c:v>5.0599999999999996</c:v>
                </c:pt>
                <c:pt idx="5">
                  <c:v>7.55</c:v>
                </c:pt>
                <c:pt idx="6">
                  <c:v>11.13</c:v>
                </c:pt>
                <c:pt idx="7">
                  <c:v>16.100000000000001</c:v>
                </c:pt>
                <c:pt idx="8">
                  <c:v>22.73</c:v>
                </c:pt>
                <c:pt idx="9">
                  <c:v>31.08</c:v>
                </c:pt>
                <c:pt idx="10">
                  <c:v>40.880000000000003</c:v>
                </c:pt>
                <c:pt idx="11">
                  <c:v>51.45</c:v>
                </c:pt>
                <c:pt idx="12">
                  <c:v>61.9</c:v>
                </c:pt>
                <c:pt idx="13">
                  <c:v>71.349999999999994</c:v>
                </c:pt>
                <c:pt idx="14">
                  <c:v>79.239999999999995</c:v>
                </c:pt>
                <c:pt idx="15">
                  <c:v>85.4</c:v>
                </c:pt>
                <c:pt idx="16">
                  <c:v>89.97</c:v>
                </c:pt>
                <c:pt idx="17">
                  <c:v>93.22</c:v>
                </c:pt>
                <c:pt idx="18">
                  <c:v>95.47</c:v>
                </c:pt>
                <c:pt idx="19">
                  <c:v>97</c:v>
                </c:pt>
                <c:pt idx="20">
                  <c:v>98.02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2A-E289-40B0-8330-922EC88AF19B}"/>
            </c:ext>
          </c:extLst>
        </c:ser>
        <c:ser>
          <c:idx val="45"/>
          <c:order val="45"/>
          <c:tx>
            <c:strRef>
              <c:f>'Scaling numbers 2023'!$AU$101</c:f>
              <c:strCache>
                <c:ptCount val="1"/>
                <c:pt idx="0">
                  <c:v>Vietnamese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accent4">
                  <a:lumMod val="7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'Scaling numbers 2023'!$A$102:$A$122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  <c:extLst xmlns:c15="http://schemas.microsoft.com/office/drawing/2012/chart"/>
            </c:numRef>
          </c:xVal>
          <c:yVal>
            <c:numRef>
              <c:f>'Scaling numbers 2023'!$AU$102:$AU$122</c:f>
              <c:numCache>
                <c:formatCode>General</c:formatCode>
                <c:ptCount val="21"/>
                <c:pt idx="0">
                  <c:v>8.39</c:v>
                </c:pt>
                <c:pt idx="1">
                  <c:v>10.55</c:v>
                </c:pt>
                <c:pt idx="2">
                  <c:v>13.18</c:v>
                </c:pt>
                <c:pt idx="3">
                  <c:v>16.350000000000001</c:v>
                </c:pt>
                <c:pt idx="4">
                  <c:v>20.100000000000001</c:v>
                </c:pt>
                <c:pt idx="5">
                  <c:v>24.46</c:v>
                </c:pt>
                <c:pt idx="6">
                  <c:v>29.42</c:v>
                </c:pt>
                <c:pt idx="7">
                  <c:v>34.93</c:v>
                </c:pt>
                <c:pt idx="8">
                  <c:v>40.86</c:v>
                </c:pt>
                <c:pt idx="9">
                  <c:v>47.08</c:v>
                </c:pt>
                <c:pt idx="10">
                  <c:v>53.38</c:v>
                </c:pt>
                <c:pt idx="11">
                  <c:v>59.58</c:v>
                </c:pt>
                <c:pt idx="12">
                  <c:v>65.489999999999995</c:v>
                </c:pt>
                <c:pt idx="13">
                  <c:v>70.959999999999994</c:v>
                </c:pt>
                <c:pt idx="14">
                  <c:v>75.88</c:v>
                </c:pt>
                <c:pt idx="15">
                  <c:v>80.2</c:v>
                </c:pt>
                <c:pt idx="16">
                  <c:v>83.91</c:v>
                </c:pt>
                <c:pt idx="17">
                  <c:v>87.03</c:v>
                </c:pt>
                <c:pt idx="18">
                  <c:v>89.63</c:v>
                </c:pt>
                <c:pt idx="19">
                  <c:v>91.75</c:v>
                </c:pt>
                <c:pt idx="20">
                  <c:v>93.47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2D-E289-40B0-8330-922EC88AF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478703"/>
        <c:axId val="177471705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'Scaling numbers 2023'!$B$101</c15:sqref>
                        </c15:formulaRef>
                      </c:ext>
                    </c:extLst>
                    <c:strCache>
                      <c:ptCount val="1"/>
                      <c:pt idx="0">
                        <c:v>Aboriginal and Torres Strait Islander Studies</c:v>
                      </c:pt>
                    </c:strCache>
                  </c:strRef>
                </c:tx>
                <c:spPr>
                  <a:ln w="95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'Scaling numbers 2023'!$B$102:$B$122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0.19</c:v>
                      </c:pt>
                      <c:pt idx="1">
                        <c:v>0.28000000000000003</c:v>
                      </c:pt>
                      <c:pt idx="2">
                        <c:v>0.43</c:v>
                      </c:pt>
                      <c:pt idx="3">
                        <c:v>0.66</c:v>
                      </c:pt>
                      <c:pt idx="4">
                        <c:v>1.01</c:v>
                      </c:pt>
                      <c:pt idx="5">
                        <c:v>1.53</c:v>
                      </c:pt>
                      <c:pt idx="6">
                        <c:v>2.3199999999999998</c:v>
                      </c:pt>
                      <c:pt idx="7">
                        <c:v>3.51</c:v>
                      </c:pt>
                      <c:pt idx="8">
                        <c:v>5.27</c:v>
                      </c:pt>
                      <c:pt idx="9">
                        <c:v>7.84</c:v>
                      </c:pt>
                      <c:pt idx="10">
                        <c:v>11.52</c:v>
                      </c:pt>
                      <c:pt idx="11">
                        <c:v>16.61</c:v>
                      </c:pt>
                      <c:pt idx="12">
                        <c:v>23.35</c:v>
                      </c:pt>
                      <c:pt idx="13">
                        <c:v>31.79</c:v>
                      </c:pt>
                      <c:pt idx="14">
                        <c:v>41.63</c:v>
                      </c:pt>
                      <c:pt idx="15">
                        <c:v>52.17</c:v>
                      </c:pt>
                      <c:pt idx="16">
                        <c:v>62.53</c:v>
                      </c:pt>
                      <c:pt idx="17">
                        <c:v>71.849999999999994</c:v>
                      </c:pt>
                      <c:pt idx="18">
                        <c:v>79.61</c:v>
                      </c:pt>
                      <c:pt idx="19">
                        <c:v>85.66</c:v>
                      </c:pt>
                      <c:pt idx="20">
                        <c:v>90.14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E289-40B0-8330-922EC88AF19B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2023'!$C$101</c15:sqref>
                        </c15:formulaRef>
                      </c:ext>
                    </c:extLst>
                    <c:strCache>
                      <c:ptCount val="1"/>
                      <c:pt idx="0">
                        <c:v>Accounting</c:v>
                      </c:pt>
                    </c:strCache>
                  </c:strRef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2023'!$C$102:$C$122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3.89</c:v>
                      </c:pt>
                      <c:pt idx="1">
                        <c:v>5.24</c:v>
                      </c:pt>
                      <c:pt idx="2">
                        <c:v>7.02</c:v>
                      </c:pt>
                      <c:pt idx="3">
                        <c:v>9.35</c:v>
                      </c:pt>
                      <c:pt idx="4">
                        <c:v>12.34</c:v>
                      </c:pt>
                      <c:pt idx="5">
                        <c:v>16.12</c:v>
                      </c:pt>
                      <c:pt idx="6">
                        <c:v>20.79</c:v>
                      </c:pt>
                      <c:pt idx="7">
                        <c:v>26.38</c:v>
                      </c:pt>
                      <c:pt idx="8">
                        <c:v>32.85</c:v>
                      </c:pt>
                      <c:pt idx="9">
                        <c:v>40.04</c:v>
                      </c:pt>
                      <c:pt idx="10">
                        <c:v>47.7</c:v>
                      </c:pt>
                      <c:pt idx="11">
                        <c:v>55.46</c:v>
                      </c:pt>
                      <c:pt idx="12">
                        <c:v>62.96</c:v>
                      </c:pt>
                      <c:pt idx="13">
                        <c:v>69.89</c:v>
                      </c:pt>
                      <c:pt idx="14">
                        <c:v>76.02</c:v>
                      </c:pt>
                      <c:pt idx="15">
                        <c:v>81.23</c:v>
                      </c:pt>
                      <c:pt idx="16">
                        <c:v>85.52</c:v>
                      </c:pt>
                      <c:pt idx="17">
                        <c:v>88.97</c:v>
                      </c:pt>
                      <c:pt idx="18">
                        <c:v>91.68</c:v>
                      </c:pt>
                      <c:pt idx="19">
                        <c:v>93.77</c:v>
                      </c:pt>
                      <c:pt idx="20">
                        <c:v>95.36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289-40B0-8330-922EC88AF19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2023'!$D$101</c15:sqref>
                        </c15:formulaRef>
                      </c:ext>
                    </c:extLst>
                    <c:strCache>
                      <c:ptCount val="1"/>
                      <c:pt idx="0">
                        <c:v>Aerospace Systems</c:v>
                      </c:pt>
                    </c:strCache>
                  </c:strRef>
                </c:tx>
                <c:spPr>
                  <a:ln w="95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2023'!$D$102:$D$122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6.12</c:v>
                      </c:pt>
                      <c:pt idx="1">
                        <c:v>7.82</c:v>
                      </c:pt>
                      <c:pt idx="2">
                        <c:v>9.9499999999999993</c:v>
                      </c:pt>
                      <c:pt idx="3">
                        <c:v>12.59</c:v>
                      </c:pt>
                      <c:pt idx="4">
                        <c:v>15.79</c:v>
                      </c:pt>
                      <c:pt idx="5">
                        <c:v>19.63</c:v>
                      </c:pt>
                      <c:pt idx="6">
                        <c:v>24.14</c:v>
                      </c:pt>
                      <c:pt idx="7">
                        <c:v>29.3</c:v>
                      </c:pt>
                      <c:pt idx="8">
                        <c:v>35.06</c:v>
                      </c:pt>
                      <c:pt idx="9">
                        <c:v>41.29</c:v>
                      </c:pt>
                      <c:pt idx="10">
                        <c:v>47.81</c:v>
                      </c:pt>
                      <c:pt idx="11">
                        <c:v>54.4</c:v>
                      </c:pt>
                      <c:pt idx="12">
                        <c:v>60.85</c:v>
                      </c:pt>
                      <c:pt idx="13">
                        <c:v>66.930000000000007</c:v>
                      </c:pt>
                      <c:pt idx="14">
                        <c:v>72.5</c:v>
                      </c:pt>
                      <c:pt idx="15">
                        <c:v>77.45</c:v>
                      </c:pt>
                      <c:pt idx="16">
                        <c:v>81.73</c:v>
                      </c:pt>
                      <c:pt idx="17">
                        <c:v>85.35</c:v>
                      </c:pt>
                      <c:pt idx="18">
                        <c:v>88.36</c:v>
                      </c:pt>
                      <c:pt idx="19">
                        <c:v>90.81</c:v>
                      </c:pt>
                      <c:pt idx="20">
                        <c:v>92.79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289-40B0-8330-922EC88AF19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2023'!$E$101</c15:sqref>
                        </c15:formulaRef>
                      </c:ext>
                    </c:extLst>
                    <c:strCache>
                      <c:ptCount val="1"/>
                      <c:pt idx="0">
                        <c:v>Agricultural Science</c:v>
                      </c:pt>
                    </c:strCache>
                  </c:strRef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2023'!$E$102:$E$122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0.31</c:v>
                      </c:pt>
                      <c:pt idx="1">
                        <c:v>0.46</c:v>
                      </c:pt>
                      <c:pt idx="2">
                        <c:v>0.69</c:v>
                      </c:pt>
                      <c:pt idx="3">
                        <c:v>1.04</c:v>
                      </c:pt>
                      <c:pt idx="4">
                        <c:v>1.55</c:v>
                      </c:pt>
                      <c:pt idx="5">
                        <c:v>2.31</c:v>
                      </c:pt>
                      <c:pt idx="6">
                        <c:v>3.44</c:v>
                      </c:pt>
                      <c:pt idx="7">
                        <c:v>5.08</c:v>
                      </c:pt>
                      <c:pt idx="8">
                        <c:v>7.44</c:v>
                      </c:pt>
                      <c:pt idx="9">
                        <c:v>10.78</c:v>
                      </c:pt>
                      <c:pt idx="10">
                        <c:v>15.37</c:v>
                      </c:pt>
                      <c:pt idx="11">
                        <c:v>21.45</c:v>
                      </c:pt>
                      <c:pt idx="12">
                        <c:v>29.1</c:v>
                      </c:pt>
                      <c:pt idx="13">
                        <c:v>38.15</c:v>
                      </c:pt>
                      <c:pt idx="14">
                        <c:v>48.1</c:v>
                      </c:pt>
                      <c:pt idx="15">
                        <c:v>58.21</c:v>
                      </c:pt>
                      <c:pt idx="16">
                        <c:v>67.680000000000007</c:v>
                      </c:pt>
                      <c:pt idx="17">
                        <c:v>75.89</c:v>
                      </c:pt>
                      <c:pt idx="18">
                        <c:v>82.55</c:v>
                      </c:pt>
                      <c:pt idx="19">
                        <c:v>87.67</c:v>
                      </c:pt>
                      <c:pt idx="20">
                        <c:v>91.44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289-40B0-8330-922EC88AF19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2023'!$F$101</c15:sqref>
                        </c15:formulaRef>
                      </c:ext>
                    </c:extLst>
                    <c:strCache>
                      <c:ptCount val="1"/>
                      <c:pt idx="0">
                        <c:v>Ancient History</c:v>
                      </c:pt>
                    </c:strCache>
                  </c:strRef>
                </c:tx>
                <c:spPr>
                  <a:ln w="95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2023'!$F$102:$F$122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2.6</c:v>
                      </c:pt>
                      <c:pt idx="1">
                        <c:v>3.5</c:v>
                      </c:pt>
                      <c:pt idx="2">
                        <c:v>4.7</c:v>
                      </c:pt>
                      <c:pt idx="3">
                        <c:v>6.29</c:v>
                      </c:pt>
                      <c:pt idx="4">
                        <c:v>8.36</c:v>
                      </c:pt>
                      <c:pt idx="5">
                        <c:v>11.03</c:v>
                      </c:pt>
                      <c:pt idx="6">
                        <c:v>14.42</c:v>
                      </c:pt>
                      <c:pt idx="7">
                        <c:v>18.64</c:v>
                      </c:pt>
                      <c:pt idx="8">
                        <c:v>23.75</c:v>
                      </c:pt>
                      <c:pt idx="9">
                        <c:v>29.75</c:v>
                      </c:pt>
                      <c:pt idx="10">
                        <c:v>36.54</c:v>
                      </c:pt>
                      <c:pt idx="11">
                        <c:v>43.91</c:v>
                      </c:pt>
                      <c:pt idx="12">
                        <c:v>51.56</c:v>
                      </c:pt>
                      <c:pt idx="13">
                        <c:v>59.14</c:v>
                      </c:pt>
                      <c:pt idx="14">
                        <c:v>66.3</c:v>
                      </c:pt>
                      <c:pt idx="15">
                        <c:v>72.790000000000006</c:v>
                      </c:pt>
                      <c:pt idx="16">
                        <c:v>78.430000000000007</c:v>
                      </c:pt>
                      <c:pt idx="17">
                        <c:v>83.18</c:v>
                      </c:pt>
                      <c:pt idx="18">
                        <c:v>87.05</c:v>
                      </c:pt>
                      <c:pt idx="19">
                        <c:v>90.14</c:v>
                      </c:pt>
                      <c:pt idx="20">
                        <c:v>92.55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89-40B0-8330-922EC88AF19B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2023'!$G$101</c15:sqref>
                        </c15:formulaRef>
                      </c:ext>
                    </c:extLst>
                    <c:strCache>
                      <c:ptCount val="1"/>
                      <c:pt idx="0">
                        <c:v>Arabic</c:v>
                      </c:pt>
                    </c:strCache>
                  </c:strRef>
                </c:tx>
                <c:spPr>
                  <a:ln w="95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2023'!$G$102:$G$122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8.9600000000000009</c:v>
                      </c:pt>
                      <c:pt idx="1">
                        <c:v>11.19</c:v>
                      </c:pt>
                      <c:pt idx="2">
                        <c:v>13.89</c:v>
                      </c:pt>
                      <c:pt idx="3">
                        <c:v>17.11</c:v>
                      </c:pt>
                      <c:pt idx="4">
                        <c:v>20.89</c:v>
                      </c:pt>
                      <c:pt idx="5">
                        <c:v>25.26</c:v>
                      </c:pt>
                      <c:pt idx="6">
                        <c:v>30.19</c:v>
                      </c:pt>
                      <c:pt idx="7">
                        <c:v>35.630000000000003</c:v>
                      </c:pt>
                      <c:pt idx="8">
                        <c:v>41.46</c:v>
                      </c:pt>
                      <c:pt idx="9">
                        <c:v>47.54</c:v>
                      </c:pt>
                      <c:pt idx="10">
                        <c:v>53.7</c:v>
                      </c:pt>
                      <c:pt idx="11">
                        <c:v>59.75</c:v>
                      </c:pt>
                      <c:pt idx="12">
                        <c:v>65.510000000000005</c:v>
                      </c:pt>
                      <c:pt idx="13">
                        <c:v>70.849999999999994</c:v>
                      </c:pt>
                      <c:pt idx="14">
                        <c:v>75.67</c:v>
                      </c:pt>
                      <c:pt idx="15">
                        <c:v>79.92</c:v>
                      </c:pt>
                      <c:pt idx="16">
                        <c:v>83.59</c:v>
                      </c:pt>
                      <c:pt idx="17">
                        <c:v>86.7</c:v>
                      </c:pt>
                      <c:pt idx="18">
                        <c:v>89.3</c:v>
                      </c:pt>
                      <c:pt idx="19">
                        <c:v>91.44</c:v>
                      </c:pt>
                      <c:pt idx="20">
                        <c:v>93.18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289-40B0-8330-922EC88AF19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2023'!$H$101</c15:sqref>
                        </c15:formulaRef>
                      </c:ext>
                    </c:extLst>
                    <c:strCache>
                      <c:ptCount val="1"/>
                      <c:pt idx="0">
                        <c:v>Biology</c:v>
                      </c:pt>
                    </c:strCache>
                  </c:strRef>
                </c:tx>
                <c:spPr>
                  <a:ln w="95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2023'!$H$102:$H$122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0.26</c:v>
                      </c:pt>
                      <c:pt idx="1">
                        <c:v>0.41</c:v>
                      </c:pt>
                      <c:pt idx="2">
                        <c:v>0.64</c:v>
                      </c:pt>
                      <c:pt idx="3">
                        <c:v>1</c:v>
                      </c:pt>
                      <c:pt idx="4">
                        <c:v>1.56</c:v>
                      </c:pt>
                      <c:pt idx="5">
                        <c:v>2.41</c:v>
                      </c:pt>
                      <c:pt idx="6">
                        <c:v>3.72</c:v>
                      </c:pt>
                      <c:pt idx="7">
                        <c:v>5.7</c:v>
                      </c:pt>
                      <c:pt idx="8">
                        <c:v>8.64</c:v>
                      </c:pt>
                      <c:pt idx="9">
                        <c:v>12.88</c:v>
                      </c:pt>
                      <c:pt idx="10">
                        <c:v>18.77</c:v>
                      </c:pt>
                      <c:pt idx="11">
                        <c:v>26.55</c:v>
                      </c:pt>
                      <c:pt idx="12">
                        <c:v>36.11</c:v>
                      </c:pt>
                      <c:pt idx="13">
                        <c:v>46.92</c:v>
                      </c:pt>
                      <c:pt idx="14">
                        <c:v>58.02</c:v>
                      </c:pt>
                      <c:pt idx="15">
                        <c:v>68.37</c:v>
                      </c:pt>
                      <c:pt idx="16">
                        <c:v>77.17</c:v>
                      </c:pt>
                      <c:pt idx="17">
                        <c:v>84.09</c:v>
                      </c:pt>
                      <c:pt idx="18">
                        <c:v>89.21</c:v>
                      </c:pt>
                      <c:pt idx="19">
                        <c:v>92.82</c:v>
                      </c:pt>
                      <c:pt idx="20">
                        <c:v>95.28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289-40B0-8330-922EC88AF19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2023'!$I$101</c15:sqref>
                        </c15:formulaRef>
                      </c:ext>
                    </c:extLst>
                    <c:strCache>
                      <c:ptCount val="1"/>
                      <c:pt idx="0">
                        <c:v>Business</c:v>
                      </c:pt>
                    </c:strCache>
                  </c:strRef>
                </c:tx>
                <c:spPr>
                  <a:ln w="95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2023'!$I$102:$I$122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3.91</c:v>
                      </c:pt>
                      <c:pt idx="1">
                        <c:v>5.12</c:v>
                      </c:pt>
                      <c:pt idx="2">
                        <c:v>6.67</c:v>
                      </c:pt>
                      <c:pt idx="3">
                        <c:v>8.66</c:v>
                      </c:pt>
                      <c:pt idx="4">
                        <c:v>11.16</c:v>
                      </c:pt>
                      <c:pt idx="5">
                        <c:v>14.28</c:v>
                      </c:pt>
                      <c:pt idx="6">
                        <c:v>18.09</c:v>
                      </c:pt>
                      <c:pt idx="7">
                        <c:v>22.65</c:v>
                      </c:pt>
                      <c:pt idx="8">
                        <c:v>27.97</c:v>
                      </c:pt>
                      <c:pt idx="9">
                        <c:v>33.979999999999997</c:v>
                      </c:pt>
                      <c:pt idx="10">
                        <c:v>40.56</c:v>
                      </c:pt>
                      <c:pt idx="11">
                        <c:v>47.5</c:v>
                      </c:pt>
                      <c:pt idx="12">
                        <c:v>54.54</c:v>
                      </c:pt>
                      <c:pt idx="13">
                        <c:v>61.4</c:v>
                      </c:pt>
                      <c:pt idx="14">
                        <c:v>67.83</c:v>
                      </c:pt>
                      <c:pt idx="15">
                        <c:v>73.66</c:v>
                      </c:pt>
                      <c:pt idx="16">
                        <c:v>78.75</c:v>
                      </c:pt>
                      <c:pt idx="17">
                        <c:v>83.09</c:v>
                      </c:pt>
                      <c:pt idx="18">
                        <c:v>86.69</c:v>
                      </c:pt>
                      <c:pt idx="19">
                        <c:v>89.63</c:v>
                      </c:pt>
                      <c:pt idx="20">
                        <c:v>91.97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289-40B0-8330-922EC88AF19B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2023'!$J$101</c15:sqref>
                        </c15:formulaRef>
                      </c:ext>
                    </c:extLst>
                    <c:strCache>
                      <c:ptCount val="1"/>
                      <c:pt idx="0">
                        <c:v>Chemistry</c:v>
                      </c:pt>
                    </c:strCache>
                  </c:strRef>
                </c:tx>
                <c:spPr>
                  <a:ln w="95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2023'!$J$102:$J$122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0.06</c:v>
                      </c:pt>
                      <c:pt idx="1">
                        <c:v>0.11</c:v>
                      </c:pt>
                      <c:pt idx="2">
                        <c:v>0.2</c:v>
                      </c:pt>
                      <c:pt idx="3">
                        <c:v>0.35</c:v>
                      </c:pt>
                      <c:pt idx="4">
                        <c:v>0.61</c:v>
                      </c:pt>
                      <c:pt idx="5">
                        <c:v>1.07</c:v>
                      </c:pt>
                      <c:pt idx="6">
                        <c:v>1.87</c:v>
                      </c:pt>
                      <c:pt idx="7">
                        <c:v>3.23</c:v>
                      </c:pt>
                      <c:pt idx="8">
                        <c:v>5.54</c:v>
                      </c:pt>
                      <c:pt idx="9">
                        <c:v>9.35</c:v>
                      </c:pt>
                      <c:pt idx="10">
                        <c:v>15.34</c:v>
                      </c:pt>
                      <c:pt idx="11">
                        <c:v>24.14</c:v>
                      </c:pt>
                      <c:pt idx="12">
                        <c:v>35.86</c:v>
                      </c:pt>
                      <c:pt idx="13">
                        <c:v>49.55</c:v>
                      </c:pt>
                      <c:pt idx="14">
                        <c:v>63.31</c:v>
                      </c:pt>
                      <c:pt idx="15">
                        <c:v>75.2</c:v>
                      </c:pt>
                      <c:pt idx="16">
                        <c:v>84.19</c:v>
                      </c:pt>
                      <c:pt idx="17">
                        <c:v>90.35</c:v>
                      </c:pt>
                      <c:pt idx="18">
                        <c:v>94.27</c:v>
                      </c:pt>
                      <c:pt idx="19">
                        <c:v>96.65</c:v>
                      </c:pt>
                      <c:pt idx="20">
                        <c:v>98.07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289-40B0-8330-922EC88AF19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2023'!$L$101</c15:sqref>
                        </c15:formulaRef>
                      </c:ext>
                    </c:extLst>
                    <c:strCache>
                      <c:ptCount val="1"/>
                      <c:pt idx="0">
                        <c:v>Dance</c:v>
                      </c:pt>
                    </c:strCache>
                  </c:strRef>
                </c:tx>
                <c:spPr>
                  <a:ln w="95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2023'!$L$102:$L$122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0.9</c:v>
                      </c:pt>
                      <c:pt idx="1">
                        <c:v>1.21</c:v>
                      </c:pt>
                      <c:pt idx="2">
                        <c:v>1.64</c:v>
                      </c:pt>
                      <c:pt idx="3">
                        <c:v>2.21</c:v>
                      </c:pt>
                      <c:pt idx="4">
                        <c:v>2.98</c:v>
                      </c:pt>
                      <c:pt idx="5">
                        <c:v>4</c:v>
                      </c:pt>
                      <c:pt idx="6">
                        <c:v>5.35</c:v>
                      </c:pt>
                      <c:pt idx="7">
                        <c:v>7.13</c:v>
                      </c:pt>
                      <c:pt idx="8">
                        <c:v>9.44</c:v>
                      </c:pt>
                      <c:pt idx="9">
                        <c:v>12.4</c:v>
                      </c:pt>
                      <c:pt idx="10">
                        <c:v>16.11</c:v>
                      </c:pt>
                      <c:pt idx="11">
                        <c:v>20.68</c:v>
                      </c:pt>
                      <c:pt idx="12">
                        <c:v>26.14</c:v>
                      </c:pt>
                      <c:pt idx="13">
                        <c:v>32.450000000000003</c:v>
                      </c:pt>
                      <c:pt idx="14">
                        <c:v>39.47</c:v>
                      </c:pt>
                      <c:pt idx="15">
                        <c:v>46.95</c:v>
                      </c:pt>
                      <c:pt idx="16">
                        <c:v>54.58</c:v>
                      </c:pt>
                      <c:pt idx="17">
                        <c:v>61.99</c:v>
                      </c:pt>
                      <c:pt idx="18">
                        <c:v>68.89</c:v>
                      </c:pt>
                      <c:pt idx="19">
                        <c:v>75.03</c:v>
                      </c:pt>
                      <c:pt idx="20">
                        <c:v>80.31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289-40B0-8330-922EC88AF19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2023'!$M$101</c15:sqref>
                        </c15:formulaRef>
                      </c:ext>
                    </c:extLst>
                    <c:strCache>
                      <c:ptCount val="1"/>
                      <c:pt idx="0">
                        <c:v>Design</c:v>
                      </c:pt>
                    </c:strCache>
                  </c:strRef>
                </c:tx>
                <c:spPr>
                  <a:ln w="95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2023'!$M$102:$M$122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6.45</c:v>
                      </c:pt>
                      <c:pt idx="1">
                        <c:v>8.01</c:v>
                      </c:pt>
                      <c:pt idx="2">
                        <c:v>9.91</c:v>
                      </c:pt>
                      <c:pt idx="3">
                        <c:v>12.2</c:v>
                      </c:pt>
                      <c:pt idx="4">
                        <c:v>14.93</c:v>
                      </c:pt>
                      <c:pt idx="5">
                        <c:v>18.14</c:v>
                      </c:pt>
                      <c:pt idx="6">
                        <c:v>21.87</c:v>
                      </c:pt>
                      <c:pt idx="7">
                        <c:v>26.12</c:v>
                      </c:pt>
                      <c:pt idx="8">
                        <c:v>30.87</c:v>
                      </c:pt>
                      <c:pt idx="9">
                        <c:v>36.06</c:v>
                      </c:pt>
                      <c:pt idx="10">
                        <c:v>41.6</c:v>
                      </c:pt>
                      <c:pt idx="11">
                        <c:v>47.36</c:v>
                      </c:pt>
                      <c:pt idx="12">
                        <c:v>53.19</c:v>
                      </c:pt>
                      <c:pt idx="13">
                        <c:v>58.94</c:v>
                      </c:pt>
                      <c:pt idx="14">
                        <c:v>64.45</c:v>
                      </c:pt>
                      <c:pt idx="15">
                        <c:v>69.599999999999994</c:v>
                      </c:pt>
                      <c:pt idx="16">
                        <c:v>74.3</c:v>
                      </c:pt>
                      <c:pt idx="17">
                        <c:v>78.510000000000005</c:v>
                      </c:pt>
                      <c:pt idx="18">
                        <c:v>82.18</c:v>
                      </c:pt>
                      <c:pt idx="19">
                        <c:v>85.35</c:v>
                      </c:pt>
                      <c:pt idx="20">
                        <c:v>88.04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289-40B0-8330-922EC88AF19B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2023'!$N$101</c15:sqref>
                        </c15:formulaRef>
                      </c:ext>
                    </c:extLst>
                    <c:strCache>
                      <c:ptCount val="1"/>
                      <c:pt idx="0">
                        <c:v>Digital Solutions</c:v>
                      </c:pt>
                    </c:strCache>
                  </c:strRef>
                </c:tx>
                <c:spPr>
                  <a:ln w="95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2023'!$N$102:$N$122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2.4700000000000002</c:v>
                      </c:pt>
                      <c:pt idx="1">
                        <c:v>3.44</c:v>
                      </c:pt>
                      <c:pt idx="2">
                        <c:v>4.78</c:v>
                      </c:pt>
                      <c:pt idx="3">
                        <c:v>6.61</c:v>
                      </c:pt>
                      <c:pt idx="4">
                        <c:v>9.07</c:v>
                      </c:pt>
                      <c:pt idx="5">
                        <c:v>12.32</c:v>
                      </c:pt>
                      <c:pt idx="6">
                        <c:v>16.53</c:v>
                      </c:pt>
                      <c:pt idx="7">
                        <c:v>21.82</c:v>
                      </c:pt>
                      <c:pt idx="8">
                        <c:v>28.22</c:v>
                      </c:pt>
                      <c:pt idx="9">
                        <c:v>35.659999999999997</c:v>
                      </c:pt>
                      <c:pt idx="10">
                        <c:v>43.85</c:v>
                      </c:pt>
                      <c:pt idx="11">
                        <c:v>52.39</c:v>
                      </c:pt>
                      <c:pt idx="12">
                        <c:v>60.8</c:v>
                      </c:pt>
                      <c:pt idx="13">
                        <c:v>68.61</c:v>
                      </c:pt>
                      <c:pt idx="14">
                        <c:v>75.489999999999995</c:v>
                      </c:pt>
                      <c:pt idx="15">
                        <c:v>81.27</c:v>
                      </c:pt>
                      <c:pt idx="16">
                        <c:v>85.95</c:v>
                      </c:pt>
                      <c:pt idx="17">
                        <c:v>89.6</c:v>
                      </c:pt>
                      <c:pt idx="18">
                        <c:v>92.39</c:v>
                      </c:pt>
                      <c:pt idx="19">
                        <c:v>94.48</c:v>
                      </c:pt>
                      <c:pt idx="20">
                        <c:v>96.02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289-40B0-8330-922EC88AF19B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2023'!$O$101</c15:sqref>
                        </c15:formulaRef>
                      </c:ext>
                    </c:extLst>
                    <c:strCache>
                      <c:ptCount val="1"/>
                      <c:pt idx="0">
                        <c:v>Drama</c:v>
                      </c:pt>
                    </c:strCache>
                  </c:strRef>
                </c:tx>
                <c:spPr>
                  <a:ln w="95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2023'!$O$102:$O$122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1.45</c:v>
                      </c:pt>
                      <c:pt idx="1">
                        <c:v>1.96</c:v>
                      </c:pt>
                      <c:pt idx="2">
                        <c:v>2.66</c:v>
                      </c:pt>
                      <c:pt idx="3">
                        <c:v>3.6</c:v>
                      </c:pt>
                      <c:pt idx="4">
                        <c:v>4.84</c:v>
                      </c:pt>
                      <c:pt idx="5">
                        <c:v>6.49</c:v>
                      </c:pt>
                      <c:pt idx="6">
                        <c:v>8.65</c:v>
                      </c:pt>
                      <c:pt idx="7">
                        <c:v>11.45</c:v>
                      </c:pt>
                      <c:pt idx="8">
                        <c:v>14.99</c:v>
                      </c:pt>
                      <c:pt idx="9">
                        <c:v>19.399999999999999</c:v>
                      </c:pt>
                      <c:pt idx="10">
                        <c:v>24.72</c:v>
                      </c:pt>
                      <c:pt idx="11">
                        <c:v>30.94</c:v>
                      </c:pt>
                      <c:pt idx="12">
                        <c:v>37.94</c:v>
                      </c:pt>
                      <c:pt idx="13">
                        <c:v>45.48</c:v>
                      </c:pt>
                      <c:pt idx="14">
                        <c:v>53.23</c:v>
                      </c:pt>
                      <c:pt idx="15">
                        <c:v>60.83</c:v>
                      </c:pt>
                      <c:pt idx="16">
                        <c:v>67.930000000000007</c:v>
                      </c:pt>
                      <c:pt idx="17">
                        <c:v>74.3</c:v>
                      </c:pt>
                      <c:pt idx="18">
                        <c:v>79.77</c:v>
                      </c:pt>
                      <c:pt idx="19">
                        <c:v>84.33</c:v>
                      </c:pt>
                      <c:pt idx="20">
                        <c:v>88.01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289-40B0-8330-922EC88AF19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2023'!$P$101</c15:sqref>
                        </c15:formulaRef>
                      </c:ext>
                    </c:extLst>
                    <c:strCache>
                      <c:ptCount val="1"/>
                      <c:pt idx="0">
                        <c:v>Earth and Environmental Science</c:v>
                      </c:pt>
                    </c:strCache>
                  </c:strRef>
                </c:tx>
                <c:spPr>
                  <a:ln w="95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2023'!$P$102:$P$122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0.15</c:v>
                      </c:pt>
                      <c:pt idx="1">
                        <c:v>0.24</c:v>
                      </c:pt>
                      <c:pt idx="2">
                        <c:v>0.38</c:v>
                      </c:pt>
                      <c:pt idx="3">
                        <c:v>0.6</c:v>
                      </c:pt>
                      <c:pt idx="4">
                        <c:v>0.95</c:v>
                      </c:pt>
                      <c:pt idx="5">
                        <c:v>1.49</c:v>
                      </c:pt>
                      <c:pt idx="6">
                        <c:v>2.34</c:v>
                      </c:pt>
                      <c:pt idx="7">
                        <c:v>3.65</c:v>
                      </c:pt>
                      <c:pt idx="8">
                        <c:v>5.67</c:v>
                      </c:pt>
                      <c:pt idx="9">
                        <c:v>8.69</c:v>
                      </c:pt>
                      <c:pt idx="10">
                        <c:v>13.1</c:v>
                      </c:pt>
                      <c:pt idx="11">
                        <c:v>19.27</c:v>
                      </c:pt>
                      <c:pt idx="12">
                        <c:v>27.44</c:v>
                      </c:pt>
                      <c:pt idx="13">
                        <c:v>37.46</c:v>
                      </c:pt>
                      <c:pt idx="14">
                        <c:v>48.69</c:v>
                      </c:pt>
                      <c:pt idx="15">
                        <c:v>60.05</c:v>
                      </c:pt>
                      <c:pt idx="16">
                        <c:v>70.42</c:v>
                      </c:pt>
                      <c:pt idx="17">
                        <c:v>79.040000000000006</c:v>
                      </c:pt>
                      <c:pt idx="18">
                        <c:v>85.66</c:v>
                      </c:pt>
                      <c:pt idx="19">
                        <c:v>90.44</c:v>
                      </c:pt>
                      <c:pt idx="20">
                        <c:v>93.75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289-40B0-8330-922EC88AF19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2023'!$Q$101</c15:sqref>
                        </c15:formulaRef>
                      </c:ext>
                    </c:extLst>
                    <c:strCache>
                      <c:ptCount val="1"/>
                      <c:pt idx="0">
                        <c:v>Economics</c:v>
                      </c:pt>
                    </c:strCache>
                  </c:strRef>
                </c:tx>
                <c:spPr>
                  <a:ln w="95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2023'!$Q$102:$Q$122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1.17</c:v>
                      </c:pt>
                      <c:pt idx="1">
                        <c:v>1.76</c:v>
                      </c:pt>
                      <c:pt idx="2">
                        <c:v>2.62</c:v>
                      </c:pt>
                      <c:pt idx="3">
                        <c:v>3.9</c:v>
                      </c:pt>
                      <c:pt idx="4">
                        <c:v>5.77</c:v>
                      </c:pt>
                      <c:pt idx="5">
                        <c:v>8.44</c:v>
                      </c:pt>
                      <c:pt idx="6">
                        <c:v>12.2</c:v>
                      </c:pt>
                      <c:pt idx="7">
                        <c:v>17.32</c:v>
                      </c:pt>
                      <c:pt idx="8">
                        <c:v>23.99</c:v>
                      </c:pt>
                      <c:pt idx="9">
                        <c:v>32.229999999999997</c:v>
                      </c:pt>
                      <c:pt idx="10">
                        <c:v>41.75</c:v>
                      </c:pt>
                      <c:pt idx="11">
                        <c:v>51.93</c:v>
                      </c:pt>
                      <c:pt idx="12">
                        <c:v>61.95</c:v>
                      </c:pt>
                      <c:pt idx="13">
                        <c:v>71.040000000000006</c:v>
                      </c:pt>
                      <c:pt idx="14">
                        <c:v>78.709999999999994</c:v>
                      </c:pt>
                      <c:pt idx="15">
                        <c:v>84.78</c:v>
                      </c:pt>
                      <c:pt idx="16">
                        <c:v>89.36</c:v>
                      </c:pt>
                      <c:pt idx="17">
                        <c:v>92.68</c:v>
                      </c:pt>
                      <c:pt idx="18">
                        <c:v>95.02</c:v>
                      </c:pt>
                      <c:pt idx="19">
                        <c:v>96.64</c:v>
                      </c:pt>
                      <c:pt idx="20">
                        <c:v>97.74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289-40B0-8330-922EC88AF19B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2023'!$R$101</c15:sqref>
                        </c15:formulaRef>
                      </c:ext>
                    </c:extLst>
                    <c:strCache>
                      <c:ptCount val="1"/>
                      <c:pt idx="0">
                        <c:v>Engineering</c:v>
                      </c:pt>
                    </c:strCache>
                  </c:strRef>
                </c:tx>
                <c:spPr>
                  <a:ln w="95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2023'!$R$102:$R$122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2.39</c:v>
                      </c:pt>
                      <c:pt idx="1">
                        <c:v>3.44</c:v>
                      </c:pt>
                      <c:pt idx="2">
                        <c:v>4.92</c:v>
                      </c:pt>
                      <c:pt idx="3">
                        <c:v>7</c:v>
                      </c:pt>
                      <c:pt idx="4">
                        <c:v>9.8699999999999992</c:v>
                      </c:pt>
                      <c:pt idx="5">
                        <c:v>13.73</c:v>
                      </c:pt>
                      <c:pt idx="6">
                        <c:v>18.8</c:v>
                      </c:pt>
                      <c:pt idx="7">
                        <c:v>25.19</c:v>
                      </c:pt>
                      <c:pt idx="8">
                        <c:v>32.869999999999997</c:v>
                      </c:pt>
                      <c:pt idx="9">
                        <c:v>41.6</c:v>
                      </c:pt>
                      <c:pt idx="10">
                        <c:v>50.88</c:v>
                      </c:pt>
                      <c:pt idx="11">
                        <c:v>60.11</c:v>
                      </c:pt>
                      <c:pt idx="12">
                        <c:v>68.66</c:v>
                      </c:pt>
                      <c:pt idx="13">
                        <c:v>76.12</c:v>
                      </c:pt>
                      <c:pt idx="14">
                        <c:v>82.25</c:v>
                      </c:pt>
                      <c:pt idx="15">
                        <c:v>87.08</c:v>
                      </c:pt>
                      <c:pt idx="16">
                        <c:v>90.74</c:v>
                      </c:pt>
                      <c:pt idx="17">
                        <c:v>93.45</c:v>
                      </c:pt>
                      <c:pt idx="18">
                        <c:v>95.4</c:v>
                      </c:pt>
                      <c:pt idx="19">
                        <c:v>96.79</c:v>
                      </c:pt>
                      <c:pt idx="20">
                        <c:v>97.77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289-40B0-8330-922EC88AF19B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2023'!$S$101</c15:sqref>
                        </c15:formulaRef>
                      </c:ext>
                    </c:extLst>
                    <c:strCache>
                      <c:ptCount val="1"/>
                      <c:pt idx="0">
                        <c:v>English</c:v>
                      </c:pt>
                    </c:strCache>
                  </c:strRef>
                </c:tx>
                <c:spPr>
                  <a:ln w="95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2023'!$S$102:$S$122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2.15</c:v>
                      </c:pt>
                      <c:pt idx="1">
                        <c:v>3</c:v>
                      </c:pt>
                      <c:pt idx="2">
                        <c:v>4.17</c:v>
                      </c:pt>
                      <c:pt idx="3">
                        <c:v>5.78</c:v>
                      </c:pt>
                      <c:pt idx="4">
                        <c:v>7.95</c:v>
                      </c:pt>
                      <c:pt idx="5">
                        <c:v>10.84</c:v>
                      </c:pt>
                      <c:pt idx="6">
                        <c:v>14.62</c:v>
                      </c:pt>
                      <c:pt idx="7">
                        <c:v>19.43</c:v>
                      </c:pt>
                      <c:pt idx="8">
                        <c:v>25.36</c:v>
                      </c:pt>
                      <c:pt idx="9">
                        <c:v>32.36</c:v>
                      </c:pt>
                      <c:pt idx="10">
                        <c:v>40.25</c:v>
                      </c:pt>
                      <c:pt idx="11">
                        <c:v>48.68</c:v>
                      </c:pt>
                      <c:pt idx="12">
                        <c:v>57.19</c:v>
                      </c:pt>
                      <c:pt idx="13">
                        <c:v>65.290000000000006</c:v>
                      </c:pt>
                      <c:pt idx="14">
                        <c:v>72.599999999999994</c:v>
                      </c:pt>
                      <c:pt idx="15">
                        <c:v>78.86</c:v>
                      </c:pt>
                      <c:pt idx="16">
                        <c:v>84.01</c:v>
                      </c:pt>
                      <c:pt idx="17">
                        <c:v>88.09</c:v>
                      </c:pt>
                      <c:pt idx="18">
                        <c:v>91.24</c:v>
                      </c:pt>
                      <c:pt idx="19">
                        <c:v>93.62</c:v>
                      </c:pt>
                      <c:pt idx="20">
                        <c:v>95.38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289-40B0-8330-922EC88AF19B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2023'!$T$101</c15:sqref>
                        </c15:formulaRef>
                      </c:ext>
                    </c:extLst>
                    <c:strCache>
                      <c:ptCount val="1"/>
                      <c:pt idx="0">
                        <c:v>English and Literature Extension</c:v>
                      </c:pt>
                    </c:strCache>
                  </c:strRef>
                </c:tx>
                <c:spPr>
                  <a:ln w="95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2023'!$T$102:$T$122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2.4700000000000002</c:v>
                      </c:pt>
                      <c:pt idx="1">
                        <c:v>3.46</c:v>
                      </c:pt>
                      <c:pt idx="2">
                        <c:v>4.84</c:v>
                      </c:pt>
                      <c:pt idx="3">
                        <c:v>6.72</c:v>
                      </c:pt>
                      <c:pt idx="4">
                        <c:v>9.25</c:v>
                      </c:pt>
                      <c:pt idx="5">
                        <c:v>12.62</c:v>
                      </c:pt>
                      <c:pt idx="6">
                        <c:v>16.98</c:v>
                      </c:pt>
                      <c:pt idx="7">
                        <c:v>22.46</c:v>
                      </c:pt>
                      <c:pt idx="8">
                        <c:v>29.1</c:v>
                      </c:pt>
                      <c:pt idx="9">
                        <c:v>36.76</c:v>
                      </c:pt>
                      <c:pt idx="10">
                        <c:v>45.15</c:v>
                      </c:pt>
                      <c:pt idx="11">
                        <c:v>53.83</c:v>
                      </c:pt>
                      <c:pt idx="12">
                        <c:v>62.29</c:v>
                      </c:pt>
                      <c:pt idx="13">
                        <c:v>70.05</c:v>
                      </c:pt>
                      <c:pt idx="14">
                        <c:v>76.81</c:v>
                      </c:pt>
                      <c:pt idx="15">
                        <c:v>82.43</c:v>
                      </c:pt>
                      <c:pt idx="16">
                        <c:v>86.92</c:v>
                      </c:pt>
                      <c:pt idx="17">
                        <c:v>90.4</c:v>
                      </c:pt>
                      <c:pt idx="18">
                        <c:v>93.02</c:v>
                      </c:pt>
                      <c:pt idx="19">
                        <c:v>94.97</c:v>
                      </c:pt>
                      <c:pt idx="20">
                        <c:v>96.4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289-40B0-8330-922EC88AF19B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2023'!$U$101</c15:sqref>
                        </c15:formulaRef>
                      </c:ext>
                    </c:extLst>
                    <c:strCache>
                      <c:ptCount val="1"/>
                      <c:pt idx="0">
                        <c:v>English as an Additional Language</c:v>
                      </c:pt>
                    </c:strCache>
                  </c:strRef>
                </c:tx>
                <c:spPr>
                  <a:ln w="95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2023'!$U$102:$U$122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3.87</c:v>
                      </c:pt>
                      <c:pt idx="1">
                        <c:v>5.13</c:v>
                      </c:pt>
                      <c:pt idx="2">
                        <c:v>6.77</c:v>
                      </c:pt>
                      <c:pt idx="3">
                        <c:v>8.89</c:v>
                      </c:pt>
                      <c:pt idx="4">
                        <c:v>11.59</c:v>
                      </c:pt>
                      <c:pt idx="5">
                        <c:v>14.98</c:v>
                      </c:pt>
                      <c:pt idx="6">
                        <c:v>19.14</c:v>
                      </c:pt>
                      <c:pt idx="7">
                        <c:v>24.13</c:v>
                      </c:pt>
                      <c:pt idx="8">
                        <c:v>29.94</c:v>
                      </c:pt>
                      <c:pt idx="9">
                        <c:v>36.47</c:v>
                      </c:pt>
                      <c:pt idx="10">
                        <c:v>43.54</c:v>
                      </c:pt>
                      <c:pt idx="11">
                        <c:v>50.89</c:v>
                      </c:pt>
                      <c:pt idx="12">
                        <c:v>58.19</c:v>
                      </c:pt>
                      <c:pt idx="13">
                        <c:v>65.16</c:v>
                      </c:pt>
                      <c:pt idx="14">
                        <c:v>71.53</c:v>
                      </c:pt>
                      <c:pt idx="15">
                        <c:v>77.14</c:v>
                      </c:pt>
                      <c:pt idx="16">
                        <c:v>81.93</c:v>
                      </c:pt>
                      <c:pt idx="17">
                        <c:v>85.9</c:v>
                      </c:pt>
                      <c:pt idx="18">
                        <c:v>89.11</c:v>
                      </c:pt>
                      <c:pt idx="19">
                        <c:v>91.66</c:v>
                      </c:pt>
                      <c:pt idx="20">
                        <c:v>93.66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289-40B0-8330-922EC88AF19B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2023'!$V$101</c15:sqref>
                        </c15:formulaRef>
                      </c:ext>
                    </c:extLst>
                    <c:strCache>
                      <c:ptCount val="1"/>
                      <c:pt idx="0">
                        <c:v>Film Television and New Meria</c:v>
                      </c:pt>
                    </c:strCache>
                  </c:strRef>
                </c:tx>
                <c:spPr>
                  <a:ln w="95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2023'!$V$102:$V$122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2.96</c:v>
                      </c:pt>
                      <c:pt idx="1">
                        <c:v>3.81</c:v>
                      </c:pt>
                      <c:pt idx="2">
                        <c:v>4.8899999999999997</c:v>
                      </c:pt>
                      <c:pt idx="3">
                        <c:v>6.25</c:v>
                      </c:pt>
                      <c:pt idx="4">
                        <c:v>7.96</c:v>
                      </c:pt>
                      <c:pt idx="5">
                        <c:v>10.08</c:v>
                      </c:pt>
                      <c:pt idx="6">
                        <c:v>12.7</c:v>
                      </c:pt>
                      <c:pt idx="7">
                        <c:v>15.87</c:v>
                      </c:pt>
                      <c:pt idx="8">
                        <c:v>19.649999999999999</c:v>
                      </c:pt>
                      <c:pt idx="9">
                        <c:v>24.09</c:v>
                      </c:pt>
                      <c:pt idx="10">
                        <c:v>29.15</c:v>
                      </c:pt>
                      <c:pt idx="11">
                        <c:v>34.799999999999997</c:v>
                      </c:pt>
                      <c:pt idx="12">
                        <c:v>40.909999999999997</c:v>
                      </c:pt>
                      <c:pt idx="13">
                        <c:v>47.31</c:v>
                      </c:pt>
                      <c:pt idx="14">
                        <c:v>53.8</c:v>
                      </c:pt>
                      <c:pt idx="15">
                        <c:v>60.17</c:v>
                      </c:pt>
                      <c:pt idx="16">
                        <c:v>66.2</c:v>
                      </c:pt>
                      <c:pt idx="17">
                        <c:v>71.760000000000005</c:v>
                      </c:pt>
                      <c:pt idx="18">
                        <c:v>76.72</c:v>
                      </c:pt>
                      <c:pt idx="19">
                        <c:v>81.040000000000006</c:v>
                      </c:pt>
                      <c:pt idx="20">
                        <c:v>84.72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289-40B0-8330-922EC88AF19B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2023'!$W$101</c15:sqref>
                        </c15:formulaRef>
                      </c:ext>
                    </c:extLst>
                    <c:strCache>
                      <c:ptCount val="1"/>
                      <c:pt idx="0">
                        <c:v>Food and Nutrition</c:v>
                      </c:pt>
                    </c:strCache>
                  </c:strRef>
                </c:tx>
                <c:spPr>
                  <a:ln w="95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2023'!$W$102:$W$122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5.38</c:v>
                      </c:pt>
                      <c:pt idx="1">
                        <c:v>6.77</c:v>
                      </c:pt>
                      <c:pt idx="2">
                        <c:v>8.48</c:v>
                      </c:pt>
                      <c:pt idx="3">
                        <c:v>10.58</c:v>
                      </c:pt>
                      <c:pt idx="4">
                        <c:v>13.12</c:v>
                      </c:pt>
                      <c:pt idx="5">
                        <c:v>16.170000000000002</c:v>
                      </c:pt>
                      <c:pt idx="6">
                        <c:v>19.760000000000002</c:v>
                      </c:pt>
                      <c:pt idx="7">
                        <c:v>23.92</c:v>
                      </c:pt>
                      <c:pt idx="8">
                        <c:v>28.65</c:v>
                      </c:pt>
                      <c:pt idx="9">
                        <c:v>33.89</c:v>
                      </c:pt>
                      <c:pt idx="10">
                        <c:v>39.549999999999997</c:v>
                      </c:pt>
                      <c:pt idx="11">
                        <c:v>45.52</c:v>
                      </c:pt>
                      <c:pt idx="12">
                        <c:v>51.61</c:v>
                      </c:pt>
                      <c:pt idx="13">
                        <c:v>57.66</c:v>
                      </c:pt>
                      <c:pt idx="14">
                        <c:v>63.49</c:v>
                      </c:pt>
                      <c:pt idx="15">
                        <c:v>68.94</c:v>
                      </c:pt>
                      <c:pt idx="16">
                        <c:v>73.92</c:v>
                      </c:pt>
                      <c:pt idx="17">
                        <c:v>78.349999999999994</c:v>
                      </c:pt>
                      <c:pt idx="18">
                        <c:v>82.21</c:v>
                      </c:pt>
                      <c:pt idx="19">
                        <c:v>85.51</c:v>
                      </c:pt>
                      <c:pt idx="20">
                        <c:v>88.28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289-40B0-8330-922EC88AF19B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2023'!$Y$101</c15:sqref>
                        </c15:formulaRef>
                      </c:ext>
                    </c:extLst>
                    <c:strCache>
                      <c:ptCount val="1"/>
                      <c:pt idx="0">
                        <c:v>General Mathematics</c:v>
                      </c:pt>
                    </c:strCache>
                  </c:strRef>
                </c:tx>
                <c:spPr>
                  <a:ln w="95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2023'!$Y$102:$Y$122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5.44</c:v>
                      </c:pt>
                      <c:pt idx="1">
                        <c:v>6.85</c:v>
                      </c:pt>
                      <c:pt idx="2">
                        <c:v>8.6</c:v>
                      </c:pt>
                      <c:pt idx="3">
                        <c:v>10.75</c:v>
                      </c:pt>
                      <c:pt idx="4">
                        <c:v>13.35</c:v>
                      </c:pt>
                      <c:pt idx="5">
                        <c:v>16.47</c:v>
                      </c:pt>
                      <c:pt idx="6">
                        <c:v>20.149999999999999</c:v>
                      </c:pt>
                      <c:pt idx="7">
                        <c:v>24.41</c:v>
                      </c:pt>
                      <c:pt idx="8">
                        <c:v>29.24</c:v>
                      </c:pt>
                      <c:pt idx="9">
                        <c:v>34.58</c:v>
                      </c:pt>
                      <c:pt idx="10">
                        <c:v>40.35</c:v>
                      </c:pt>
                      <c:pt idx="11">
                        <c:v>46.4</c:v>
                      </c:pt>
                      <c:pt idx="12">
                        <c:v>52.55</c:v>
                      </c:pt>
                      <c:pt idx="13">
                        <c:v>58.63</c:v>
                      </c:pt>
                      <c:pt idx="14">
                        <c:v>64.459999999999994</c:v>
                      </c:pt>
                      <c:pt idx="15">
                        <c:v>69.88</c:v>
                      </c:pt>
                      <c:pt idx="16">
                        <c:v>74.81</c:v>
                      </c:pt>
                      <c:pt idx="17">
                        <c:v>79.16</c:v>
                      </c:pt>
                      <c:pt idx="18">
                        <c:v>82.94</c:v>
                      </c:pt>
                      <c:pt idx="19">
                        <c:v>86.15</c:v>
                      </c:pt>
                      <c:pt idx="20">
                        <c:v>88.84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289-40B0-8330-922EC88AF19B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2023'!$Z$101</c15:sqref>
                        </c15:formulaRef>
                      </c:ext>
                    </c:extLst>
                    <c:strCache>
                      <c:ptCount val="1"/>
                      <c:pt idx="0">
                        <c:v>Geography</c:v>
                      </c:pt>
                    </c:strCache>
                  </c:strRef>
                </c:tx>
                <c:spPr>
                  <a:ln w="952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2023'!$Z$102:$Z$122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2.4900000000000002</c:v>
                      </c:pt>
                      <c:pt idx="1">
                        <c:v>3.44</c:v>
                      </c:pt>
                      <c:pt idx="2">
                        <c:v>4.7300000000000004</c:v>
                      </c:pt>
                      <c:pt idx="3">
                        <c:v>6.48</c:v>
                      </c:pt>
                      <c:pt idx="4">
                        <c:v>8.8000000000000007</c:v>
                      </c:pt>
                      <c:pt idx="5">
                        <c:v>11.86</c:v>
                      </c:pt>
                      <c:pt idx="6">
                        <c:v>15.8</c:v>
                      </c:pt>
                      <c:pt idx="7">
                        <c:v>20.74</c:v>
                      </c:pt>
                      <c:pt idx="8">
                        <c:v>26.74</c:v>
                      </c:pt>
                      <c:pt idx="9">
                        <c:v>33.72</c:v>
                      </c:pt>
                      <c:pt idx="10">
                        <c:v>41.5</c:v>
                      </c:pt>
                      <c:pt idx="11">
                        <c:v>49.73</c:v>
                      </c:pt>
                      <c:pt idx="12">
                        <c:v>57.97</c:v>
                      </c:pt>
                      <c:pt idx="13">
                        <c:v>65.790000000000006</c:v>
                      </c:pt>
                      <c:pt idx="14">
                        <c:v>72.84</c:v>
                      </c:pt>
                      <c:pt idx="15">
                        <c:v>78.900000000000006</c:v>
                      </c:pt>
                      <c:pt idx="16">
                        <c:v>83.9</c:v>
                      </c:pt>
                      <c:pt idx="17">
                        <c:v>87.91</c:v>
                      </c:pt>
                      <c:pt idx="18">
                        <c:v>91.02</c:v>
                      </c:pt>
                      <c:pt idx="19">
                        <c:v>93.39</c:v>
                      </c:pt>
                      <c:pt idx="20">
                        <c:v>95.17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289-40B0-8330-922EC88AF19B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2023'!$AB$101</c15:sqref>
                        </c15:formulaRef>
                      </c:ext>
                    </c:extLst>
                    <c:strCache>
                      <c:ptCount val="1"/>
                      <c:pt idx="0">
                        <c:v>Health</c:v>
                      </c:pt>
                    </c:strCache>
                  </c:strRef>
                </c:tx>
                <c:spPr>
                  <a:ln w="952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2023'!$AB$102:$AB$122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3.85</c:v>
                      </c:pt>
                      <c:pt idx="1">
                        <c:v>5</c:v>
                      </c:pt>
                      <c:pt idx="2">
                        <c:v>6.47</c:v>
                      </c:pt>
                      <c:pt idx="3">
                        <c:v>8.33</c:v>
                      </c:pt>
                      <c:pt idx="4">
                        <c:v>10.66</c:v>
                      </c:pt>
                      <c:pt idx="5">
                        <c:v>13.55</c:v>
                      </c:pt>
                      <c:pt idx="6">
                        <c:v>17.07</c:v>
                      </c:pt>
                      <c:pt idx="7">
                        <c:v>21.29</c:v>
                      </c:pt>
                      <c:pt idx="8">
                        <c:v>26.21</c:v>
                      </c:pt>
                      <c:pt idx="9">
                        <c:v>31.82</c:v>
                      </c:pt>
                      <c:pt idx="10">
                        <c:v>38.01</c:v>
                      </c:pt>
                      <c:pt idx="11">
                        <c:v>44.61</c:v>
                      </c:pt>
                      <c:pt idx="12">
                        <c:v>51.41</c:v>
                      </c:pt>
                      <c:pt idx="13">
                        <c:v>58.16</c:v>
                      </c:pt>
                      <c:pt idx="14">
                        <c:v>64.61</c:v>
                      </c:pt>
                      <c:pt idx="15">
                        <c:v>70.569999999999993</c:v>
                      </c:pt>
                      <c:pt idx="16">
                        <c:v>75.91</c:v>
                      </c:pt>
                      <c:pt idx="17">
                        <c:v>80.540000000000006</c:v>
                      </c:pt>
                      <c:pt idx="18">
                        <c:v>84.46</c:v>
                      </c:pt>
                      <c:pt idx="19">
                        <c:v>87.72</c:v>
                      </c:pt>
                      <c:pt idx="20">
                        <c:v>90.37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289-40B0-8330-922EC88AF19B}"/>
                  </c:ext>
                </c:extLst>
              </c15:ser>
            </c15:filteredScatterSeries>
            <c15:filteredScatte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2023'!$AE$101</c15:sqref>
                        </c15:formulaRef>
                      </c:ext>
                    </c:extLst>
                    <c:strCache>
                      <c:ptCount val="1"/>
                      <c:pt idx="0">
                        <c:v>Korean</c:v>
                      </c:pt>
                    </c:strCache>
                  </c:strRef>
                </c:tx>
                <c:spPr>
                  <a:ln w="952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2023'!$AE$102:$AE$122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8.4</c:v>
                      </c:pt>
                      <c:pt idx="1">
                        <c:v>10.56</c:v>
                      </c:pt>
                      <c:pt idx="2">
                        <c:v>13.19</c:v>
                      </c:pt>
                      <c:pt idx="3">
                        <c:v>16.36</c:v>
                      </c:pt>
                      <c:pt idx="4">
                        <c:v>20.11</c:v>
                      </c:pt>
                      <c:pt idx="5">
                        <c:v>24.48</c:v>
                      </c:pt>
                      <c:pt idx="6">
                        <c:v>29.44</c:v>
                      </c:pt>
                      <c:pt idx="7">
                        <c:v>34.94</c:v>
                      </c:pt>
                      <c:pt idx="8">
                        <c:v>40.869999999999997</c:v>
                      </c:pt>
                      <c:pt idx="9">
                        <c:v>47.09</c:v>
                      </c:pt>
                      <c:pt idx="10">
                        <c:v>53.39</c:v>
                      </c:pt>
                      <c:pt idx="11">
                        <c:v>59.59</c:v>
                      </c:pt>
                      <c:pt idx="12">
                        <c:v>65.489999999999995</c:v>
                      </c:pt>
                      <c:pt idx="13">
                        <c:v>70.959999999999994</c:v>
                      </c:pt>
                      <c:pt idx="14">
                        <c:v>75.88</c:v>
                      </c:pt>
                      <c:pt idx="15">
                        <c:v>80.19</c:v>
                      </c:pt>
                      <c:pt idx="16">
                        <c:v>83.9</c:v>
                      </c:pt>
                      <c:pt idx="17">
                        <c:v>87.03</c:v>
                      </c:pt>
                      <c:pt idx="18">
                        <c:v>89.62</c:v>
                      </c:pt>
                      <c:pt idx="19">
                        <c:v>91.75</c:v>
                      </c:pt>
                      <c:pt idx="20">
                        <c:v>93.47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E289-40B0-8330-922EC88AF19B}"/>
                  </c:ext>
                </c:extLst>
              </c15:ser>
            </c15:filteredScatterSeries>
            <c15:filteredScatte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2023'!$AF$101</c15:sqref>
                        </c15:formulaRef>
                      </c:ext>
                    </c:extLst>
                    <c:strCache>
                      <c:ptCount val="1"/>
                      <c:pt idx="0">
                        <c:v>Legal Studies</c:v>
                      </c:pt>
                    </c:strCache>
                  </c:strRef>
                </c:tx>
                <c:spPr>
                  <a:ln w="952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2023'!$AF$102:$AF$122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4.22</c:v>
                      </c:pt>
                      <c:pt idx="1">
                        <c:v>5.58</c:v>
                      </c:pt>
                      <c:pt idx="2">
                        <c:v>7.34</c:v>
                      </c:pt>
                      <c:pt idx="3">
                        <c:v>9.6</c:v>
                      </c:pt>
                      <c:pt idx="4">
                        <c:v>12.46</c:v>
                      </c:pt>
                      <c:pt idx="5">
                        <c:v>16.02</c:v>
                      </c:pt>
                      <c:pt idx="6">
                        <c:v>20.37</c:v>
                      </c:pt>
                      <c:pt idx="7">
                        <c:v>25.53</c:v>
                      </c:pt>
                      <c:pt idx="8">
                        <c:v>31.49</c:v>
                      </c:pt>
                      <c:pt idx="9">
                        <c:v>38.130000000000003</c:v>
                      </c:pt>
                      <c:pt idx="10">
                        <c:v>45.24</c:v>
                      </c:pt>
                      <c:pt idx="11">
                        <c:v>52.55</c:v>
                      </c:pt>
                      <c:pt idx="12">
                        <c:v>59.75</c:v>
                      </c:pt>
                      <c:pt idx="13">
                        <c:v>66.56</c:v>
                      </c:pt>
                      <c:pt idx="14">
                        <c:v>72.739999999999995</c:v>
                      </c:pt>
                      <c:pt idx="15">
                        <c:v>78.150000000000006</c:v>
                      </c:pt>
                      <c:pt idx="16">
                        <c:v>82.75</c:v>
                      </c:pt>
                      <c:pt idx="17">
                        <c:v>86.54</c:v>
                      </c:pt>
                      <c:pt idx="18">
                        <c:v>89.6</c:v>
                      </c:pt>
                      <c:pt idx="19">
                        <c:v>92.03</c:v>
                      </c:pt>
                      <c:pt idx="20">
                        <c:v>93.94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E289-40B0-8330-922EC88AF19B}"/>
                  </c:ext>
                </c:extLst>
              </c15:ser>
            </c15:filteredScatterSeries>
            <c15:filteredScatte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2023'!$AG$101</c15:sqref>
                        </c15:formulaRef>
                      </c:ext>
                    </c:extLst>
                    <c:strCache>
                      <c:ptCount val="1"/>
                      <c:pt idx="0">
                        <c:v>Literature</c:v>
                      </c:pt>
                    </c:strCache>
                  </c:strRef>
                </c:tx>
                <c:spPr>
                  <a:ln w="952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2023'!$AG$102:$AG$122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1.1000000000000001</c:v>
                      </c:pt>
                      <c:pt idx="1">
                        <c:v>1.62</c:v>
                      </c:pt>
                      <c:pt idx="2">
                        <c:v>2.38</c:v>
                      </c:pt>
                      <c:pt idx="3">
                        <c:v>3.49</c:v>
                      </c:pt>
                      <c:pt idx="4">
                        <c:v>5.09</c:v>
                      </c:pt>
                      <c:pt idx="5">
                        <c:v>7.36</c:v>
                      </c:pt>
                      <c:pt idx="6">
                        <c:v>10.54</c:v>
                      </c:pt>
                      <c:pt idx="7">
                        <c:v>14.87</c:v>
                      </c:pt>
                      <c:pt idx="8">
                        <c:v>20.57</c:v>
                      </c:pt>
                      <c:pt idx="9">
                        <c:v>27.75</c:v>
                      </c:pt>
                      <c:pt idx="10">
                        <c:v>36.28</c:v>
                      </c:pt>
                      <c:pt idx="11">
                        <c:v>45.77</c:v>
                      </c:pt>
                      <c:pt idx="12">
                        <c:v>55.58</c:v>
                      </c:pt>
                      <c:pt idx="13">
                        <c:v>64.98</c:v>
                      </c:pt>
                      <c:pt idx="14">
                        <c:v>73.34</c:v>
                      </c:pt>
                      <c:pt idx="15">
                        <c:v>80.31</c:v>
                      </c:pt>
                      <c:pt idx="16">
                        <c:v>85.81</c:v>
                      </c:pt>
                      <c:pt idx="17">
                        <c:v>89.96</c:v>
                      </c:pt>
                      <c:pt idx="18">
                        <c:v>93</c:v>
                      </c:pt>
                      <c:pt idx="19">
                        <c:v>95.17</c:v>
                      </c:pt>
                      <c:pt idx="20">
                        <c:v>96.69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E289-40B0-8330-922EC88AF19B}"/>
                  </c:ext>
                </c:extLst>
              </c15:ser>
            </c15:filteredScatterSeries>
            <c15:filteredScatte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2023'!$AH$101</c15:sqref>
                        </c15:formulaRef>
                      </c:ext>
                    </c:extLst>
                    <c:strCache>
                      <c:ptCount val="1"/>
                      <c:pt idx="0">
                        <c:v>Marine Science</c:v>
                      </c:pt>
                    </c:strCache>
                  </c:strRef>
                </c:tx>
                <c:spPr>
                  <a:ln w="952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2023'!$AH$102:$AH$122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0.83</c:v>
                      </c:pt>
                      <c:pt idx="1">
                        <c:v>1.19</c:v>
                      </c:pt>
                      <c:pt idx="2">
                        <c:v>1.7</c:v>
                      </c:pt>
                      <c:pt idx="3">
                        <c:v>2.4300000000000002</c:v>
                      </c:pt>
                      <c:pt idx="4">
                        <c:v>3.46</c:v>
                      </c:pt>
                      <c:pt idx="5">
                        <c:v>4.91</c:v>
                      </c:pt>
                      <c:pt idx="6">
                        <c:v>6.92</c:v>
                      </c:pt>
                      <c:pt idx="7">
                        <c:v>9.66</c:v>
                      </c:pt>
                      <c:pt idx="8">
                        <c:v>13.34</c:v>
                      </c:pt>
                      <c:pt idx="9">
                        <c:v>18.14</c:v>
                      </c:pt>
                      <c:pt idx="10">
                        <c:v>24.17</c:v>
                      </c:pt>
                      <c:pt idx="11">
                        <c:v>31.45</c:v>
                      </c:pt>
                      <c:pt idx="12">
                        <c:v>39.770000000000003</c:v>
                      </c:pt>
                      <c:pt idx="13">
                        <c:v>48.72</c:v>
                      </c:pt>
                      <c:pt idx="14">
                        <c:v>57.76</c:v>
                      </c:pt>
                      <c:pt idx="15">
                        <c:v>66.31</c:v>
                      </c:pt>
                      <c:pt idx="16">
                        <c:v>73.91</c:v>
                      </c:pt>
                      <c:pt idx="17">
                        <c:v>80.3</c:v>
                      </c:pt>
                      <c:pt idx="18">
                        <c:v>85.44</c:v>
                      </c:pt>
                      <c:pt idx="19">
                        <c:v>89.41</c:v>
                      </c:pt>
                      <c:pt idx="20">
                        <c:v>92.4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E289-40B0-8330-922EC88AF19B}"/>
                  </c:ext>
                </c:extLst>
              </c15:ser>
            </c15:filteredScatterSeries>
            <c15:filteredScatte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2023'!$AI$101</c15:sqref>
                        </c15:formulaRef>
                      </c:ext>
                    </c:extLst>
                    <c:strCache>
                      <c:ptCount val="1"/>
                      <c:pt idx="0">
                        <c:v>Mathematical Methods</c:v>
                      </c:pt>
                    </c:strCache>
                  </c:strRef>
                </c:tx>
                <c:spPr>
                  <a:ln w="95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2023'!$AI$102:$AI$122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3.86</c:v>
                      </c:pt>
                      <c:pt idx="1">
                        <c:v>5.42</c:v>
                      </c:pt>
                      <c:pt idx="2">
                        <c:v>7.56</c:v>
                      </c:pt>
                      <c:pt idx="3">
                        <c:v>10.46</c:v>
                      </c:pt>
                      <c:pt idx="4">
                        <c:v>14.29</c:v>
                      </c:pt>
                      <c:pt idx="5">
                        <c:v>19.22</c:v>
                      </c:pt>
                      <c:pt idx="6">
                        <c:v>25.35</c:v>
                      </c:pt>
                      <c:pt idx="7">
                        <c:v>32.65</c:v>
                      </c:pt>
                      <c:pt idx="8">
                        <c:v>40.89</c:v>
                      </c:pt>
                      <c:pt idx="9">
                        <c:v>49.69</c:v>
                      </c:pt>
                      <c:pt idx="10">
                        <c:v>58.5</c:v>
                      </c:pt>
                      <c:pt idx="11">
                        <c:v>66.8</c:v>
                      </c:pt>
                      <c:pt idx="12">
                        <c:v>74.17</c:v>
                      </c:pt>
                      <c:pt idx="13">
                        <c:v>80.39</c:v>
                      </c:pt>
                      <c:pt idx="14">
                        <c:v>85.4</c:v>
                      </c:pt>
                      <c:pt idx="15">
                        <c:v>89.3</c:v>
                      </c:pt>
                      <c:pt idx="16">
                        <c:v>92.26</c:v>
                      </c:pt>
                      <c:pt idx="17">
                        <c:v>94.45</c:v>
                      </c:pt>
                      <c:pt idx="18">
                        <c:v>96.04</c:v>
                      </c:pt>
                      <c:pt idx="19">
                        <c:v>97.2</c:v>
                      </c:pt>
                      <c:pt idx="20">
                        <c:v>98.02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E289-40B0-8330-922EC88AF19B}"/>
                  </c:ext>
                </c:extLst>
              </c15:ser>
            </c15:filteredScatterSeries>
            <c15:filteredScatte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2023'!$AJ$101</c15:sqref>
                        </c15:formulaRef>
                      </c:ext>
                    </c:extLst>
                    <c:strCache>
                      <c:ptCount val="1"/>
                      <c:pt idx="0">
                        <c:v>Modern History</c:v>
                      </c:pt>
                    </c:strCache>
                  </c:strRef>
                </c:tx>
                <c:spPr>
                  <a:ln w="95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2023'!$AJ$102:$AJ$122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1.74</c:v>
                      </c:pt>
                      <c:pt idx="1">
                        <c:v>2.44</c:v>
                      </c:pt>
                      <c:pt idx="2">
                        <c:v>3.4</c:v>
                      </c:pt>
                      <c:pt idx="3">
                        <c:v>4.72</c:v>
                      </c:pt>
                      <c:pt idx="4">
                        <c:v>6.52</c:v>
                      </c:pt>
                      <c:pt idx="5">
                        <c:v>8.94</c:v>
                      </c:pt>
                      <c:pt idx="6">
                        <c:v>12.14</c:v>
                      </c:pt>
                      <c:pt idx="7">
                        <c:v>16.29</c:v>
                      </c:pt>
                      <c:pt idx="8">
                        <c:v>21.51</c:v>
                      </c:pt>
                      <c:pt idx="9">
                        <c:v>27.84</c:v>
                      </c:pt>
                      <c:pt idx="10">
                        <c:v>35.200000000000003</c:v>
                      </c:pt>
                      <c:pt idx="11">
                        <c:v>43.34</c:v>
                      </c:pt>
                      <c:pt idx="12">
                        <c:v>51.86</c:v>
                      </c:pt>
                      <c:pt idx="13">
                        <c:v>60.27</c:v>
                      </c:pt>
                      <c:pt idx="14">
                        <c:v>68.11</c:v>
                      </c:pt>
                      <c:pt idx="15">
                        <c:v>75.05</c:v>
                      </c:pt>
                      <c:pt idx="16">
                        <c:v>80.900000000000006</c:v>
                      </c:pt>
                      <c:pt idx="17">
                        <c:v>85.64</c:v>
                      </c:pt>
                      <c:pt idx="18">
                        <c:v>89.36</c:v>
                      </c:pt>
                      <c:pt idx="19">
                        <c:v>92.2</c:v>
                      </c:pt>
                      <c:pt idx="20">
                        <c:v>94.33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E289-40B0-8330-922EC88AF19B}"/>
                  </c:ext>
                </c:extLst>
              </c15:ser>
            </c15:filteredScatterSeries>
            <c15:filteredScatte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2023'!$AK$101</c15:sqref>
                        </c15:formulaRef>
                      </c:ext>
                    </c:extLst>
                    <c:strCache>
                      <c:ptCount val="1"/>
                      <c:pt idx="0">
                        <c:v>Music</c:v>
                      </c:pt>
                    </c:strCache>
                  </c:strRef>
                </c:tx>
                <c:spPr>
                  <a:ln w="95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2023'!$AK$102:$AK$122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1.57</c:v>
                      </c:pt>
                      <c:pt idx="1">
                        <c:v>2.13</c:v>
                      </c:pt>
                      <c:pt idx="2">
                        <c:v>2.89</c:v>
                      </c:pt>
                      <c:pt idx="3">
                        <c:v>3.92</c:v>
                      </c:pt>
                      <c:pt idx="4">
                        <c:v>5.29</c:v>
                      </c:pt>
                      <c:pt idx="5">
                        <c:v>7.1</c:v>
                      </c:pt>
                      <c:pt idx="6">
                        <c:v>9.4700000000000006</c:v>
                      </c:pt>
                      <c:pt idx="7">
                        <c:v>12.53</c:v>
                      </c:pt>
                      <c:pt idx="8">
                        <c:v>16.399999999999999</c:v>
                      </c:pt>
                      <c:pt idx="9">
                        <c:v>21.16</c:v>
                      </c:pt>
                      <c:pt idx="10">
                        <c:v>26.87</c:v>
                      </c:pt>
                      <c:pt idx="11">
                        <c:v>33.47</c:v>
                      </c:pt>
                      <c:pt idx="12">
                        <c:v>40.78</c:v>
                      </c:pt>
                      <c:pt idx="13">
                        <c:v>48.53</c:v>
                      </c:pt>
                      <c:pt idx="14">
                        <c:v>56.34</c:v>
                      </c:pt>
                      <c:pt idx="15">
                        <c:v>63.85</c:v>
                      </c:pt>
                      <c:pt idx="16">
                        <c:v>70.739999999999995</c:v>
                      </c:pt>
                      <c:pt idx="17">
                        <c:v>76.8</c:v>
                      </c:pt>
                      <c:pt idx="18">
                        <c:v>81.92</c:v>
                      </c:pt>
                      <c:pt idx="19">
                        <c:v>86.12</c:v>
                      </c:pt>
                      <c:pt idx="20">
                        <c:v>89.46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E289-40B0-8330-922EC88AF19B}"/>
                  </c:ext>
                </c:extLst>
              </c15:ser>
            </c15:filteredScatterSeries>
            <c15:filteredScatte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2023'!$AL$101</c15:sqref>
                        </c15:formulaRef>
                      </c:ext>
                    </c:extLst>
                    <c:strCache>
                      <c:ptCount val="1"/>
                      <c:pt idx="0">
                        <c:v>Music Extension (Composition) Music Extension (Musicology) (")</c:v>
                      </c:pt>
                    </c:strCache>
                  </c:strRef>
                </c:tx>
                <c:spPr>
                  <a:ln w="952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2023'!$AL$102:$AL$122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0.63</c:v>
                      </c:pt>
                      <c:pt idx="1">
                        <c:v>0.9</c:v>
                      </c:pt>
                      <c:pt idx="2">
                        <c:v>1.28</c:v>
                      </c:pt>
                      <c:pt idx="3">
                        <c:v>1.83</c:v>
                      </c:pt>
                      <c:pt idx="4">
                        <c:v>2.59</c:v>
                      </c:pt>
                      <c:pt idx="5">
                        <c:v>3.66</c:v>
                      </c:pt>
                      <c:pt idx="6">
                        <c:v>5.16</c:v>
                      </c:pt>
                      <c:pt idx="7">
                        <c:v>7.21</c:v>
                      </c:pt>
                      <c:pt idx="8">
                        <c:v>10</c:v>
                      </c:pt>
                      <c:pt idx="9">
                        <c:v>13.71</c:v>
                      </c:pt>
                      <c:pt idx="10">
                        <c:v>18.510000000000002</c:v>
                      </c:pt>
                      <c:pt idx="11">
                        <c:v>24.52</c:v>
                      </c:pt>
                      <c:pt idx="12">
                        <c:v>31.71</c:v>
                      </c:pt>
                      <c:pt idx="13">
                        <c:v>39.9</c:v>
                      </c:pt>
                      <c:pt idx="14">
                        <c:v>48.7</c:v>
                      </c:pt>
                      <c:pt idx="15">
                        <c:v>57.58</c:v>
                      </c:pt>
                      <c:pt idx="16">
                        <c:v>65.989999999999995</c:v>
                      </c:pt>
                      <c:pt idx="17">
                        <c:v>73.5</c:v>
                      </c:pt>
                      <c:pt idx="18">
                        <c:v>79.86</c:v>
                      </c:pt>
                      <c:pt idx="19">
                        <c:v>85.01</c:v>
                      </c:pt>
                      <c:pt idx="20">
                        <c:v>89.02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E289-40B0-8330-922EC88AF19B}"/>
                  </c:ext>
                </c:extLst>
              </c15:ser>
            </c15:filteredScatterSeries>
            <c15:filteredScatte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2023'!$AM$101</c15:sqref>
                        </c15:formulaRef>
                      </c:ext>
                    </c:extLst>
                    <c:strCache>
                      <c:ptCount val="1"/>
                      <c:pt idx="0">
                        <c:v>Music Extension (Performance)</c:v>
                      </c:pt>
                    </c:strCache>
                  </c:strRef>
                </c:tx>
                <c:spPr>
                  <a:ln w="952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2023'!$AM$102:$AM$122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0.44</c:v>
                      </c:pt>
                      <c:pt idx="1">
                        <c:v>0.63</c:v>
                      </c:pt>
                      <c:pt idx="2">
                        <c:v>0.91</c:v>
                      </c:pt>
                      <c:pt idx="3">
                        <c:v>1.32</c:v>
                      </c:pt>
                      <c:pt idx="4">
                        <c:v>1.9</c:v>
                      </c:pt>
                      <c:pt idx="5">
                        <c:v>2.73</c:v>
                      </c:pt>
                      <c:pt idx="6">
                        <c:v>3.9</c:v>
                      </c:pt>
                      <c:pt idx="7">
                        <c:v>5.56</c:v>
                      </c:pt>
                      <c:pt idx="8">
                        <c:v>7.86</c:v>
                      </c:pt>
                      <c:pt idx="9">
                        <c:v>11</c:v>
                      </c:pt>
                      <c:pt idx="10">
                        <c:v>15.19</c:v>
                      </c:pt>
                      <c:pt idx="11">
                        <c:v>20.6</c:v>
                      </c:pt>
                      <c:pt idx="12">
                        <c:v>27.32</c:v>
                      </c:pt>
                      <c:pt idx="13">
                        <c:v>35.270000000000003</c:v>
                      </c:pt>
                      <c:pt idx="14">
                        <c:v>44.12</c:v>
                      </c:pt>
                      <c:pt idx="15">
                        <c:v>53.36</c:v>
                      </c:pt>
                      <c:pt idx="16">
                        <c:v>62.38</c:v>
                      </c:pt>
                      <c:pt idx="17">
                        <c:v>70.61</c:v>
                      </c:pt>
                      <c:pt idx="18">
                        <c:v>77.69</c:v>
                      </c:pt>
                      <c:pt idx="19">
                        <c:v>83.46</c:v>
                      </c:pt>
                      <c:pt idx="20">
                        <c:v>87.97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E289-40B0-8330-922EC88AF19B}"/>
                  </c:ext>
                </c:extLst>
              </c15:ser>
            </c15:filteredScatterSeries>
            <c15:filteredScatte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2023'!$AN$101</c15:sqref>
                        </c15:formulaRef>
                      </c:ext>
                    </c:extLst>
                    <c:strCache>
                      <c:ptCount val="1"/>
                      <c:pt idx="0">
                        <c:v>Philosophy and Reason</c:v>
                      </c:pt>
                    </c:strCache>
                  </c:strRef>
                </c:tx>
                <c:spPr>
                  <a:ln w="952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2023'!$AN$102:$AN$122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2.75</c:v>
                      </c:pt>
                      <c:pt idx="1">
                        <c:v>3.84</c:v>
                      </c:pt>
                      <c:pt idx="2">
                        <c:v>5.33</c:v>
                      </c:pt>
                      <c:pt idx="3">
                        <c:v>7.37</c:v>
                      </c:pt>
                      <c:pt idx="4">
                        <c:v>10.09</c:v>
                      </c:pt>
                      <c:pt idx="5">
                        <c:v>13.68</c:v>
                      </c:pt>
                      <c:pt idx="6">
                        <c:v>18.28</c:v>
                      </c:pt>
                      <c:pt idx="7">
                        <c:v>24</c:v>
                      </c:pt>
                      <c:pt idx="8">
                        <c:v>30.84</c:v>
                      </c:pt>
                      <c:pt idx="9">
                        <c:v>38.630000000000003</c:v>
                      </c:pt>
                      <c:pt idx="10">
                        <c:v>47.05</c:v>
                      </c:pt>
                      <c:pt idx="11">
                        <c:v>55.64</c:v>
                      </c:pt>
                      <c:pt idx="12">
                        <c:v>63.9</c:v>
                      </c:pt>
                      <c:pt idx="13">
                        <c:v>71.42</c:v>
                      </c:pt>
                      <c:pt idx="14">
                        <c:v>77.91</c:v>
                      </c:pt>
                      <c:pt idx="15">
                        <c:v>83.28</c:v>
                      </c:pt>
                      <c:pt idx="16">
                        <c:v>87.55</c:v>
                      </c:pt>
                      <c:pt idx="17">
                        <c:v>90.85</c:v>
                      </c:pt>
                      <c:pt idx="18">
                        <c:v>93.34</c:v>
                      </c:pt>
                      <c:pt idx="19">
                        <c:v>95.19</c:v>
                      </c:pt>
                      <c:pt idx="20">
                        <c:v>96.54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E289-40B0-8330-922EC88AF19B}"/>
                  </c:ext>
                </c:extLst>
              </c15:ser>
            </c15:filteredScatterSeries>
            <c15:filteredScatte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2023'!$AO$101</c15:sqref>
                        </c15:formulaRef>
                      </c:ext>
                    </c:extLst>
                    <c:strCache>
                      <c:ptCount val="1"/>
                      <c:pt idx="0">
                        <c:v>Physical Education</c:v>
                      </c:pt>
                    </c:strCache>
                  </c:strRef>
                </c:tx>
                <c:spPr>
                  <a:ln w="95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2023'!$AO$102:$AO$122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3.27</c:v>
                      </c:pt>
                      <c:pt idx="1">
                        <c:v>4.26</c:v>
                      </c:pt>
                      <c:pt idx="2">
                        <c:v>5.53</c:v>
                      </c:pt>
                      <c:pt idx="3">
                        <c:v>7.15</c:v>
                      </c:pt>
                      <c:pt idx="4">
                        <c:v>9.1999999999999993</c:v>
                      </c:pt>
                      <c:pt idx="5">
                        <c:v>11.77</c:v>
                      </c:pt>
                      <c:pt idx="6">
                        <c:v>14.93</c:v>
                      </c:pt>
                      <c:pt idx="7">
                        <c:v>18.75</c:v>
                      </c:pt>
                      <c:pt idx="8">
                        <c:v>23.3</c:v>
                      </c:pt>
                      <c:pt idx="9">
                        <c:v>28.55</c:v>
                      </c:pt>
                      <c:pt idx="10">
                        <c:v>34.46</c:v>
                      </c:pt>
                      <c:pt idx="11">
                        <c:v>40.89</c:v>
                      </c:pt>
                      <c:pt idx="12">
                        <c:v>47.65</c:v>
                      </c:pt>
                      <c:pt idx="13">
                        <c:v>54.49</c:v>
                      </c:pt>
                      <c:pt idx="14">
                        <c:v>61.17</c:v>
                      </c:pt>
                      <c:pt idx="15">
                        <c:v>67.459999999999994</c:v>
                      </c:pt>
                      <c:pt idx="16">
                        <c:v>73.17</c:v>
                      </c:pt>
                      <c:pt idx="17">
                        <c:v>78.2</c:v>
                      </c:pt>
                      <c:pt idx="18">
                        <c:v>82.52</c:v>
                      </c:pt>
                      <c:pt idx="19">
                        <c:v>86.13</c:v>
                      </c:pt>
                      <c:pt idx="20">
                        <c:v>89.1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E289-40B0-8330-922EC88AF19B}"/>
                  </c:ext>
                </c:extLst>
              </c15:ser>
            </c15:filteredScatterSeries>
            <c15:filteredScatte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2023'!$AQ$101</c15:sqref>
                        </c15:formulaRef>
                      </c:ext>
                    </c:extLst>
                    <c:strCache>
                      <c:ptCount val="1"/>
                      <c:pt idx="0">
                        <c:v>Psychology</c:v>
                      </c:pt>
                    </c:strCache>
                  </c:strRef>
                </c:tx>
                <c:spPr>
                  <a:ln w="952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2023'!$AQ$102:$AQ$122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0.65</c:v>
                      </c:pt>
                      <c:pt idx="1">
                        <c:v>0.95</c:v>
                      </c:pt>
                      <c:pt idx="2">
                        <c:v>1.37</c:v>
                      </c:pt>
                      <c:pt idx="3">
                        <c:v>1.99</c:v>
                      </c:pt>
                      <c:pt idx="4">
                        <c:v>2.87</c:v>
                      </c:pt>
                      <c:pt idx="5">
                        <c:v>4.12</c:v>
                      </c:pt>
                      <c:pt idx="6">
                        <c:v>5.88</c:v>
                      </c:pt>
                      <c:pt idx="7">
                        <c:v>8.34</c:v>
                      </c:pt>
                      <c:pt idx="8">
                        <c:v>11.7</c:v>
                      </c:pt>
                      <c:pt idx="9">
                        <c:v>16.170000000000002</c:v>
                      </c:pt>
                      <c:pt idx="10">
                        <c:v>21.92</c:v>
                      </c:pt>
                      <c:pt idx="11">
                        <c:v>29.01</c:v>
                      </c:pt>
                      <c:pt idx="12">
                        <c:v>37.299999999999997</c:v>
                      </c:pt>
                      <c:pt idx="13">
                        <c:v>46.41</c:v>
                      </c:pt>
                      <c:pt idx="14">
                        <c:v>55.76</c:v>
                      </c:pt>
                      <c:pt idx="15">
                        <c:v>64.72</c:v>
                      </c:pt>
                      <c:pt idx="16">
                        <c:v>72.760000000000005</c:v>
                      </c:pt>
                      <c:pt idx="17">
                        <c:v>79.540000000000006</c:v>
                      </c:pt>
                      <c:pt idx="18">
                        <c:v>84.98</c:v>
                      </c:pt>
                      <c:pt idx="19">
                        <c:v>89.17</c:v>
                      </c:pt>
                      <c:pt idx="20">
                        <c:v>92.3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E289-40B0-8330-922EC88AF19B}"/>
                  </c:ext>
                </c:extLst>
              </c15:ser>
            </c15:filteredScatterSeries>
            <c15:filteredScatte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2023'!$AS$101</c15:sqref>
                        </c15:formulaRef>
                      </c:ext>
                    </c:extLst>
                    <c:strCache>
                      <c:ptCount val="1"/>
                      <c:pt idx="0">
                        <c:v>Specialist Mathematics</c:v>
                      </c:pt>
                    </c:strCache>
                  </c:strRef>
                </c:tx>
                <c:spPr>
                  <a:ln w="952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2023'!$AS$102:$AS$122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1.94</c:v>
                      </c:pt>
                      <c:pt idx="1">
                        <c:v>2.94</c:v>
                      </c:pt>
                      <c:pt idx="2">
                        <c:v>4.45</c:v>
                      </c:pt>
                      <c:pt idx="3">
                        <c:v>6.67</c:v>
                      </c:pt>
                      <c:pt idx="4">
                        <c:v>9.8800000000000008</c:v>
                      </c:pt>
                      <c:pt idx="5">
                        <c:v>14.4</c:v>
                      </c:pt>
                      <c:pt idx="6">
                        <c:v>20.52</c:v>
                      </c:pt>
                      <c:pt idx="7">
                        <c:v>28.37</c:v>
                      </c:pt>
                      <c:pt idx="8">
                        <c:v>37.799999999999997</c:v>
                      </c:pt>
                      <c:pt idx="9">
                        <c:v>48.26</c:v>
                      </c:pt>
                      <c:pt idx="10">
                        <c:v>58.87</c:v>
                      </c:pt>
                      <c:pt idx="11">
                        <c:v>68.709999999999994</c:v>
                      </c:pt>
                      <c:pt idx="12">
                        <c:v>77.11</c:v>
                      </c:pt>
                      <c:pt idx="13">
                        <c:v>83.79</c:v>
                      </c:pt>
                      <c:pt idx="14">
                        <c:v>88.81</c:v>
                      </c:pt>
                      <c:pt idx="15">
                        <c:v>92.41</c:v>
                      </c:pt>
                      <c:pt idx="16">
                        <c:v>94.92</c:v>
                      </c:pt>
                      <c:pt idx="17">
                        <c:v>96.63</c:v>
                      </c:pt>
                      <c:pt idx="18">
                        <c:v>97.78</c:v>
                      </c:pt>
                      <c:pt idx="19">
                        <c:v>98.54</c:v>
                      </c:pt>
                      <c:pt idx="20">
                        <c:v>99.04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E289-40B0-8330-922EC88AF19B}"/>
                  </c:ext>
                </c:extLst>
              </c15:ser>
            </c15:filteredScatterSeries>
            <c15:filteredScatte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2023'!$AT$101</c15:sqref>
                        </c15:formulaRef>
                      </c:ext>
                    </c:extLst>
                    <c:strCache>
                      <c:ptCount val="1"/>
                      <c:pt idx="0">
                        <c:v>Study of religion</c:v>
                      </c:pt>
                    </c:strCache>
                  </c:strRef>
                </c:tx>
                <c:spPr>
                  <a:ln w="952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2023'!$AT$102:$AT$122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1.74</c:v>
                      </c:pt>
                      <c:pt idx="1">
                        <c:v>2.48</c:v>
                      </c:pt>
                      <c:pt idx="2">
                        <c:v>3.53</c:v>
                      </c:pt>
                      <c:pt idx="3">
                        <c:v>4.9800000000000004</c:v>
                      </c:pt>
                      <c:pt idx="4">
                        <c:v>7</c:v>
                      </c:pt>
                      <c:pt idx="5">
                        <c:v>9.76</c:v>
                      </c:pt>
                      <c:pt idx="6">
                        <c:v>13.43</c:v>
                      </c:pt>
                      <c:pt idx="7">
                        <c:v>18.22</c:v>
                      </c:pt>
                      <c:pt idx="8">
                        <c:v>24.23</c:v>
                      </c:pt>
                      <c:pt idx="9">
                        <c:v>31.46</c:v>
                      </c:pt>
                      <c:pt idx="10">
                        <c:v>39.72</c:v>
                      </c:pt>
                      <c:pt idx="11">
                        <c:v>48.61</c:v>
                      </c:pt>
                      <c:pt idx="12">
                        <c:v>57.59</c:v>
                      </c:pt>
                      <c:pt idx="13">
                        <c:v>66.09</c:v>
                      </c:pt>
                      <c:pt idx="14">
                        <c:v>73.67</c:v>
                      </c:pt>
                      <c:pt idx="15">
                        <c:v>80.06</c:v>
                      </c:pt>
                      <c:pt idx="16">
                        <c:v>85.22</c:v>
                      </c:pt>
                      <c:pt idx="17">
                        <c:v>89.22</c:v>
                      </c:pt>
                      <c:pt idx="18">
                        <c:v>92.24</c:v>
                      </c:pt>
                      <c:pt idx="19">
                        <c:v>94.46</c:v>
                      </c:pt>
                      <c:pt idx="20">
                        <c:v>96.08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E289-40B0-8330-922EC88AF19B}"/>
                  </c:ext>
                </c:extLst>
              </c15:ser>
            </c15:filteredScatterSeries>
            <c15:filteredScatte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2023'!$AV$101</c15:sqref>
                        </c15:formulaRef>
                      </c:ext>
                    </c:extLst>
                    <c:strCache>
                      <c:ptCount val="1"/>
                      <c:pt idx="0">
                        <c:v>Visual Art</c:v>
                      </c:pt>
                    </c:strCache>
                  </c:strRef>
                </c:tx>
                <c:spPr>
                  <a:ln w="952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2023'!$A$102:$A$122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'Scaling numbers 2023'!$AV$102:$AV$122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5.71</c:v>
                      </c:pt>
                      <c:pt idx="1">
                        <c:v>7.14</c:v>
                      </c:pt>
                      <c:pt idx="2">
                        <c:v>8.9</c:v>
                      </c:pt>
                      <c:pt idx="3">
                        <c:v>11.03</c:v>
                      </c:pt>
                      <c:pt idx="4">
                        <c:v>13.61</c:v>
                      </c:pt>
                      <c:pt idx="5">
                        <c:v>16.670000000000002</c:v>
                      </c:pt>
                      <c:pt idx="6">
                        <c:v>20.25</c:v>
                      </c:pt>
                      <c:pt idx="7">
                        <c:v>24.38</c:v>
                      </c:pt>
                      <c:pt idx="8">
                        <c:v>29.05</c:v>
                      </c:pt>
                      <c:pt idx="9">
                        <c:v>34.21</c:v>
                      </c:pt>
                      <c:pt idx="10">
                        <c:v>39.770000000000003</c:v>
                      </c:pt>
                      <c:pt idx="11">
                        <c:v>45.61</c:v>
                      </c:pt>
                      <c:pt idx="12">
                        <c:v>51.57</c:v>
                      </c:pt>
                      <c:pt idx="13">
                        <c:v>57.49</c:v>
                      </c:pt>
                      <c:pt idx="14">
                        <c:v>63.2</c:v>
                      </c:pt>
                      <c:pt idx="15">
                        <c:v>68.56</c:v>
                      </c:pt>
                      <c:pt idx="16">
                        <c:v>73.47</c:v>
                      </c:pt>
                      <c:pt idx="17">
                        <c:v>77.86</c:v>
                      </c:pt>
                      <c:pt idx="18">
                        <c:v>81.7</c:v>
                      </c:pt>
                      <c:pt idx="19">
                        <c:v>85.01</c:v>
                      </c:pt>
                      <c:pt idx="20">
                        <c:v>87.81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E289-40B0-8330-922EC88AF19B}"/>
                  </c:ext>
                </c:extLst>
              </c15:ser>
            </c15:filteredScatterSeries>
          </c:ext>
        </c:extLst>
      </c:scatterChart>
      <c:valAx>
        <c:axId val="1590478703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6699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aseline="0">
                    <a:solidFill>
                      <a:srgbClr val="FF6699"/>
                    </a:solidFill>
                  </a:rPr>
                  <a:t>Raw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6699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F669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669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717055"/>
        <c:crosses val="autoZero"/>
        <c:crossBetween val="midCat"/>
      </c:valAx>
      <c:valAx>
        <c:axId val="177471705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rgbClr val="FF6699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aseline="0">
                    <a:solidFill>
                      <a:srgbClr val="FF6699"/>
                    </a:solidFill>
                  </a:rPr>
                  <a:t>Scaled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rgbClr val="FF6699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F669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669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4787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547760293707454E-3"/>
          <c:y val="0.73415862698717882"/>
          <c:w val="0.9966826454385509"/>
          <c:h val="0.26584137301282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29B98A-22DB-42B5-A345-B81DEEC808A6}">
  <sheetPr codeName="Chart4"/>
  <sheetViews>
    <sheetView workbookViewId="0"/>
  </sheetViews>
  <sheetProtection algorithmName="SHA-512" hashValue="sKBGC4lcCQvmRPrbia71f8VppHnPNy+r14htf/gATsFrFFLl9mI4hFJOhbxoFG9vsnyUv4nimcRHjkgFEgv9ag==" saltValue="oL+gu8nIQKW0V4Hd1JHHGg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31721-EB34-4327-DA59-5643216C91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0.89447</cdr:x>
      <cdr:y>0.81338</cdr:y>
    </cdr:from>
    <cdr:to>
      <cdr:x>1</cdr:x>
      <cdr:y>0.9588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5B436D-C871-7B4A-42B3-FFB22C4EC0FB}"/>
            </a:ext>
          </a:extLst>
        </cdr:cNvPr>
        <cdr:cNvSpPr txBox="1"/>
      </cdr:nvSpPr>
      <cdr:spPr>
        <a:xfrm xmlns:a="http://schemas.openxmlformats.org/drawingml/2006/main">
          <a:off x="7884139" y="511468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100"/>
            <a:t>Click </a:t>
          </a:r>
        </a:p>
      </cdr:txBody>
    </cdr:sp>
  </cdr:relSizeAnchor>
  <cdr:relSizeAnchor xmlns:cdr="http://schemas.openxmlformats.org/drawingml/2006/chartDrawing">
    <cdr:from>
      <cdr:x>0.86948</cdr:x>
      <cdr:y>0.80574</cdr:y>
    </cdr:from>
    <cdr:to>
      <cdr:x>1</cdr:x>
      <cdr:y>0.99922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DCB65E8-077D-BE6C-AEFA-8443AE17B7C6}"/>
            </a:ext>
          </a:extLst>
        </cdr:cNvPr>
        <cdr:cNvSpPr txBox="1"/>
      </cdr:nvSpPr>
      <cdr:spPr>
        <a:xfrm xmlns:a="http://schemas.openxmlformats.org/drawingml/2006/main">
          <a:off x="7534275" y="5066661"/>
          <a:ext cx="1130946" cy="1216638"/>
        </a:xfrm>
        <a:prstGeom xmlns:a="http://schemas.openxmlformats.org/drawingml/2006/main" prst="rect">
          <a:avLst/>
        </a:prstGeom>
        <a:solidFill xmlns:a="http://schemas.openxmlformats.org/drawingml/2006/main">
          <a:srgbClr val="FF6699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/>
            <a:t>Instructions: </a:t>
          </a:r>
          <a:br>
            <a:rPr lang="en-AU" sz="800"/>
          </a:br>
          <a:r>
            <a:rPr lang="en-AU" sz="800"/>
            <a:t>Step1. Click anywhere on</a:t>
          </a:r>
          <a:r>
            <a:rPr lang="en-AU" sz="800" baseline="0"/>
            <a:t> the chart</a:t>
          </a:r>
        </a:p>
        <a:p xmlns:a="http://schemas.openxmlformats.org/drawingml/2006/main">
          <a:endParaRPr lang="en-AU" sz="800" baseline="0"/>
        </a:p>
        <a:p xmlns:a="http://schemas.openxmlformats.org/drawingml/2006/main">
          <a:r>
            <a:rPr lang="en-AU" sz="800" baseline="0"/>
            <a:t>Step 2. Click the "filter" symbol in the top left hand corner.</a:t>
          </a:r>
        </a:p>
        <a:p xmlns:a="http://schemas.openxmlformats.org/drawingml/2006/main">
          <a:endParaRPr lang="en-AU" sz="800" baseline="0"/>
        </a:p>
        <a:p xmlns:a="http://schemas.openxmlformats.org/drawingml/2006/main">
          <a:r>
            <a:rPr lang="en-AU" sz="800" baseline="0"/>
            <a:t>Step 3. Explore</a:t>
          </a:r>
        </a:p>
        <a:p xmlns:a="http://schemas.openxmlformats.org/drawingml/2006/main">
          <a:endParaRPr lang="en-AU" sz="800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542925</xdr:colOff>
      <xdr:row>97</xdr:row>
      <xdr:rowOff>104775</xdr:rowOff>
    </xdr:from>
    <xdr:ext cx="4944169" cy="299070"/>
    <xdr:pic>
      <xdr:nvPicPr>
        <xdr:cNvPr id="2" name="Picture 1">
          <a:extLst>
            <a:ext uri="{FF2B5EF4-FFF2-40B4-BE49-F238E27FC236}">
              <a16:creationId xmlns:a16="http://schemas.microsoft.com/office/drawing/2014/main" id="{7549B0A3-F2B8-4AC5-8BBE-87AE539C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325" y="18583275"/>
          <a:ext cx="4944169" cy="29907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el@mathsvideosaustrali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279E-8A2D-4525-9148-7859751F9C88}">
  <sheetPr codeName="Sheet1"/>
  <dimension ref="B1:BL130"/>
  <sheetViews>
    <sheetView zoomScale="65" workbookViewId="0">
      <selection activeCell="BF3" sqref="BF3"/>
    </sheetView>
  </sheetViews>
  <sheetFormatPr defaultRowHeight="15" x14ac:dyDescent="0.25"/>
  <cols>
    <col min="2" max="2" width="47.7109375" customWidth="1"/>
    <col min="3" max="3" width="11.85546875" customWidth="1"/>
    <col min="13" max="13" width="10.140625" customWidth="1"/>
    <col min="15" max="15" width="26.42578125" bestFit="1" customWidth="1"/>
    <col min="16" max="16" width="13.42578125" bestFit="1" customWidth="1"/>
    <col min="17" max="17" width="13.42578125" customWidth="1"/>
    <col min="18" max="18" width="6.28515625" bestFit="1" customWidth="1"/>
    <col min="21" max="21" width="30.42578125" bestFit="1" customWidth="1"/>
    <col min="22" max="22" width="18.5703125" customWidth="1"/>
    <col min="23" max="23" width="6" bestFit="1" customWidth="1"/>
    <col min="24" max="25" width="6.140625" bestFit="1" customWidth="1"/>
    <col min="26" max="26" width="6" bestFit="1" customWidth="1"/>
    <col min="27" max="27" width="6.140625" style="16" bestFit="1" customWidth="1"/>
    <col min="29" max="29" width="19.5703125" customWidth="1"/>
    <col min="37" max="37" width="53.7109375" customWidth="1"/>
    <col min="38" max="38" width="51.85546875" customWidth="1"/>
    <col min="39" max="39" width="56.85546875" customWidth="1"/>
    <col min="40" max="40" width="44.85546875" bestFit="1" customWidth="1"/>
    <col min="41" max="41" width="45.42578125" bestFit="1" customWidth="1"/>
    <col min="42" max="42" width="46" bestFit="1" customWidth="1"/>
    <col min="43" max="43" width="48.85546875" bestFit="1" customWidth="1"/>
    <col min="44" max="44" width="42.140625" bestFit="1" customWidth="1"/>
    <col min="45" max="45" width="41.28515625" bestFit="1" customWidth="1"/>
    <col min="46" max="46" width="42.140625" bestFit="1" customWidth="1"/>
    <col min="47" max="47" width="41.28515625" bestFit="1" customWidth="1"/>
    <col min="48" max="48" width="42.140625" bestFit="1" customWidth="1"/>
    <col min="49" max="49" width="42.5703125" bestFit="1" customWidth="1"/>
    <col min="50" max="50" width="45.42578125" bestFit="1" customWidth="1"/>
    <col min="51" max="51" width="25.140625" customWidth="1"/>
    <col min="52" max="52" width="12.5703125" customWidth="1"/>
    <col min="53" max="53" width="42.140625" bestFit="1" customWidth="1"/>
    <col min="54" max="54" width="41.28515625" bestFit="1" customWidth="1"/>
    <col min="55" max="55" width="42.140625" bestFit="1" customWidth="1"/>
    <col min="56" max="56" width="42.5703125" bestFit="1" customWidth="1"/>
    <col min="57" max="57" width="44.28515625" bestFit="1" customWidth="1"/>
  </cols>
  <sheetData>
    <row r="1" spans="2:64" x14ac:dyDescent="0.25">
      <c r="C1">
        <v>2020</v>
      </c>
      <c r="E1">
        <v>2021</v>
      </c>
      <c r="G1">
        <v>2022</v>
      </c>
      <c r="I1">
        <v>2023</v>
      </c>
      <c r="K1" s="25">
        <v>2024</v>
      </c>
      <c r="R1">
        <v>2020</v>
      </c>
      <c r="S1">
        <v>2021</v>
      </c>
      <c r="T1">
        <v>2022</v>
      </c>
      <c r="U1">
        <v>2023</v>
      </c>
      <c r="V1">
        <v>2024</v>
      </c>
      <c r="AC1" t="s">
        <v>0</v>
      </c>
      <c r="AD1">
        <v>2020</v>
      </c>
      <c r="AK1">
        <v>2021</v>
      </c>
      <c r="AR1">
        <v>2022</v>
      </c>
      <c r="AY1">
        <v>2023</v>
      </c>
      <c r="BF1" t="s">
        <v>107</v>
      </c>
    </row>
    <row r="2" spans="2:64" ht="30" x14ac:dyDescent="0.25">
      <c r="B2" s="1" t="s">
        <v>1</v>
      </c>
      <c r="C2" s="2" t="s">
        <v>2</v>
      </c>
      <c r="D2" s="2" t="s">
        <v>3</v>
      </c>
      <c r="E2" s="2" t="s">
        <v>2</v>
      </c>
      <c r="F2" s="2" t="s">
        <v>3</v>
      </c>
      <c r="G2" s="2" t="s">
        <v>2</v>
      </c>
      <c r="H2" s="2" t="s">
        <v>3</v>
      </c>
      <c r="I2" s="2" t="s">
        <v>2</v>
      </c>
      <c r="J2" s="2" t="s">
        <v>3</v>
      </c>
      <c r="K2" s="2" t="s">
        <v>2</v>
      </c>
      <c r="L2" s="2" t="s">
        <v>3</v>
      </c>
      <c r="O2" s="3" t="s">
        <v>4</v>
      </c>
      <c r="P2" s="2" t="s">
        <v>5</v>
      </c>
      <c r="Q2" s="2"/>
      <c r="R2" s="2" t="s">
        <v>6</v>
      </c>
      <c r="S2" s="2" t="s">
        <v>6</v>
      </c>
      <c r="T2" s="2" t="s">
        <v>6</v>
      </c>
      <c r="U2" s="2" t="s">
        <v>6</v>
      </c>
      <c r="V2" s="2" t="s">
        <v>6</v>
      </c>
      <c r="Z2" s="3" t="s">
        <v>7</v>
      </c>
      <c r="AA2" s="17" t="s">
        <v>8</v>
      </c>
      <c r="AC2" t="s">
        <v>9</v>
      </c>
      <c r="AD2" s="4" t="s">
        <v>10</v>
      </c>
      <c r="AE2" s="4" t="s">
        <v>11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10</v>
      </c>
      <c r="AL2" s="5" t="s">
        <v>11</v>
      </c>
      <c r="AM2" s="5" t="s">
        <v>12</v>
      </c>
      <c r="AN2" s="5" t="s">
        <v>13</v>
      </c>
      <c r="AO2" s="5" t="s">
        <v>14</v>
      </c>
      <c r="AP2" s="5" t="s">
        <v>15</v>
      </c>
      <c r="AQ2" s="5" t="s">
        <v>16</v>
      </c>
      <c r="AR2" s="5" t="s">
        <v>10</v>
      </c>
      <c r="AS2" s="5" t="s">
        <v>11</v>
      </c>
      <c r="AT2" s="5" t="s">
        <v>12</v>
      </c>
      <c r="AU2" s="5" t="s">
        <v>13</v>
      </c>
      <c r="AV2" s="5" t="s">
        <v>14</v>
      </c>
      <c r="AW2" s="5" t="s">
        <v>15</v>
      </c>
      <c r="AX2" s="5" t="s">
        <v>16</v>
      </c>
      <c r="AY2" s="5" t="s">
        <v>10</v>
      </c>
      <c r="AZ2" s="5" t="s">
        <v>11</v>
      </c>
      <c r="BA2" s="5" t="s">
        <v>12</v>
      </c>
      <c r="BB2" s="5" t="s">
        <v>13</v>
      </c>
      <c r="BC2" s="5" t="s">
        <v>14</v>
      </c>
      <c r="BD2" s="5" t="s">
        <v>15</v>
      </c>
      <c r="BE2" s="5" t="s">
        <v>16</v>
      </c>
    </row>
    <row r="3" spans="2:64" x14ac:dyDescent="0.25">
      <c r="B3" s="4" t="s">
        <v>17</v>
      </c>
      <c r="G3" t="s">
        <v>124</v>
      </c>
      <c r="H3" t="s">
        <v>124</v>
      </c>
      <c r="I3">
        <v>8.50269630836539E-2</v>
      </c>
      <c r="J3">
        <v>-6.2900400366889748</v>
      </c>
      <c r="O3" s="6" t="s">
        <v>18</v>
      </c>
      <c r="P3" s="7" t="s">
        <v>19</v>
      </c>
      <c r="Q3" s="7" t="s">
        <v>125</v>
      </c>
      <c r="R3" s="7">
        <v>5.72</v>
      </c>
      <c r="S3" s="8">
        <v>6.23</v>
      </c>
      <c r="T3" s="4">
        <v>6.76</v>
      </c>
      <c r="U3">
        <v>6.07</v>
      </c>
      <c r="X3" s="14"/>
      <c r="Y3" s="14"/>
      <c r="Z3" s="14"/>
      <c r="AA3" s="18" t="s">
        <v>18</v>
      </c>
      <c r="AB3" s="15" t="s">
        <v>2</v>
      </c>
      <c r="AD3" s="4"/>
      <c r="AE3" s="4"/>
      <c r="AF3" s="8"/>
      <c r="AG3" s="8"/>
      <c r="AH3" s="8"/>
      <c r="AI3" s="8"/>
      <c r="AJ3" s="8"/>
      <c r="AK3" s="46">
        <v>-5.8316776281340002E-13</v>
      </c>
      <c r="AL3" s="47">
        <v>1.25756758808002E-9</v>
      </c>
      <c r="AM3" s="47">
        <v>-1.12184315212905E-6</v>
      </c>
      <c r="AN3" s="47">
        <v>5.3109578753617102E-4</v>
      </c>
      <c r="AO3" s="47">
        <v>-0.14124148979842099</v>
      </c>
      <c r="AP3" s="47">
        <v>20.2955194824698</v>
      </c>
      <c r="AQ3" s="47">
        <v>-1194.9169926279901</v>
      </c>
      <c r="AR3" s="47">
        <v>-1.4276754691649999E-12</v>
      </c>
      <c r="AS3" s="47">
        <v>3.2221118415690798E-9</v>
      </c>
      <c r="AT3" s="47">
        <v>-3.01512073516879E-6</v>
      </c>
      <c r="AU3" s="47">
        <v>1.4984694782938499E-3</v>
      </c>
      <c r="AV3" s="47">
        <v>-0.41756019853371001</v>
      </c>
      <c r="AW3" s="47">
        <v>62.110781851706598</v>
      </c>
      <c r="AX3" s="47">
        <v>-3811.5459428573399</v>
      </c>
      <c r="AY3" s="47">
        <v>-5.9540519234334477E-13</v>
      </c>
      <c r="AZ3" s="47">
        <v>1.2205812138010171E-9</v>
      </c>
      <c r="BA3" s="47">
        <v>-1.0253749941790374E-6</v>
      </c>
      <c r="BB3" s="47">
        <v>4.5265865690852084E-4</v>
      </c>
      <c r="BC3" s="47">
        <v>-0.11124989009795007</v>
      </c>
      <c r="BD3" s="47">
        <v>14.73372187199071</v>
      </c>
      <c r="BE3" s="47">
        <v>-789.50667947255897</v>
      </c>
      <c r="BF3">
        <v>2.7611055639456328E-13</v>
      </c>
      <c r="BG3">
        <v>-6.7538217660130428E-10</v>
      </c>
      <c r="BH3">
        <v>6.6532937314764519E-7</v>
      </c>
      <c r="BI3">
        <v>-3.3715479941840814E-4</v>
      </c>
      <c r="BJ3">
        <v>9.2253723332994086E-2</v>
      </c>
      <c r="BK3">
        <v>-12.633517112432067</v>
      </c>
      <c r="BL3">
        <v>707.39129576181631</v>
      </c>
    </row>
    <row r="4" spans="2:64" x14ac:dyDescent="0.25">
      <c r="B4" s="9" t="s">
        <v>20</v>
      </c>
      <c r="C4">
        <v>6.7743512455953725E-2</v>
      </c>
      <c r="D4">
        <v>-3.4228867245329715</v>
      </c>
      <c r="E4">
        <v>6.021747592232464E-2</v>
      </c>
      <c r="F4">
        <v>-2.941998919284341</v>
      </c>
      <c r="G4">
        <v>6.2093457466252021E-2</v>
      </c>
      <c r="H4">
        <v>-3.1817684224033518</v>
      </c>
      <c r="I4">
        <v>6.2285738110872575E-2</v>
      </c>
      <c r="J4">
        <v>-3.2064796150227481</v>
      </c>
      <c r="O4" s="6" t="s">
        <v>18</v>
      </c>
      <c r="P4" s="7" t="s">
        <v>21</v>
      </c>
      <c r="Q4" s="7" t="s">
        <v>126</v>
      </c>
      <c r="R4" s="7">
        <v>18.989999999999998</v>
      </c>
      <c r="S4" s="8">
        <v>19.38</v>
      </c>
      <c r="T4" s="4">
        <v>20.32</v>
      </c>
      <c r="U4">
        <v>18.57</v>
      </c>
      <c r="AA4" s="16" t="s">
        <v>23</v>
      </c>
      <c r="AB4" s="4" t="s">
        <v>21</v>
      </c>
      <c r="AD4" s="4"/>
      <c r="AE4" s="4"/>
      <c r="AF4" s="4"/>
      <c r="AG4" s="4"/>
      <c r="AH4" s="4"/>
      <c r="AI4" s="4"/>
      <c r="AJ4" s="4"/>
      <c r="AK4" s="4"/>
    </row>
    <row r="5" spans="2:64" x14ac:dyDescent="0.25">
      <c r="B5" s="4" t="s">
        <v>22</v>
      </c>
      <c r="C5">
        <v>5.7943029856387572E-2</v>
      </c>
      <c r="D5">
        <v>-3.2773094588921299</v>
      </c>
      <c r="E5">
        <v>6.284083554700097E-2</v>
      </c>
      <c r="F5">
        <v>-3.3817754732018246</v>
      </c>
      <c r="G5">
        <v>6.4294873107910433E-2</v>
      </c>
      <c r="H5">
        <v>-3.6300042544967779</v>
      </c>
      <c r="I5">
        <v>5.2862974018021064E-2</v>
      </c>
      <c r="J5">
        <v>-2.7309257989115618</v>
      </c>
      <c r="O5" s="6" t="s">
        <v>18</v>
      </c>
      <c r="P5" s="7" t="s">
        <v>21</v>
      </c>
      <c r="Q5" s="7" t="s">
        <v>126</v>
      </c>
      <c r="R5" s="7">
        <v>18.989999999999998</v>
      </c>
      <c r="S5" s="8">
        <v>19.38</v>
      </c>
      <c r="T5" s="4">
        <v>20.32</v>
      </c>
      <c r="U5">
        <v>18.57</v>
      </c>
      <c r="AA5" s="16" t="s">
        <v>25</v>
      </c>
      <c r="AB5" t="s">
        <v>19</v>
      </c>
      <c r="AD5" s="4"/>
      <c r="AE5" s="4"/>
      <c r="AF5" s="8"/>
      <c r="AG5" s="8"/>
      <c r="AH5" s="8"/>
      <c r="AI5" s="8"/>
      <c r="AJ5" s="8"/>
      <c r="AK5" s="8"/>
    </row>
    <row r="6" spans="2:64" x14ac:dyDescent="0.25">
      <c r="B6" s="9" t="s">
        <v>24</v>
      </c>
      <c r="C6">
        <v>8.4968989672835366E-2</v>
      </c>
      <c r="D6">
        <v>-5.6629056320424436</v>
      </c>
      <c r="E6">
        <v>8.4691041755774493E-2</v>
      </c>
      <c r="F6">
        <v>-5.7327456679682873</v>
      </c>
      <c r="G6">
        <v>7.9496464668792705E-2</v>
      </c>
      <c r="H6">
        <v>-5.4940722497427004</v>
      </c>
      <c r="I6">
        <v>8.1484242156169673E-2</v>
      </c>
      <c r="J6">
        <v>-5.7797550465300187</v>
      </c>
      <c r="O6" s="6" t="s">
        <v>18</v>
      </c>
      <c r="P6" s="7" t="s">
        <v>2</v>
      </c>
      <c r="Q6" s="7" t="s">
        <v>127</v>
      </c>
      <c r="R6" s="7">
        <v>47.53</v>
      </c>
      <c r="S6" s="8">
        <v>46.52</v>
      </c>
      <c r="T6" s="4">
        <v>47.28</v>
      </c>
      <c r="U6">
        <v>44.57</v>
      </c>
      <c r="AA6" s="16" t="s">
        <v>27</v>
      </c>
      <c r="AB6" s="7" t="s">
        <v>28</v>
      </c>
      <c r="AD6" s="4"/>
      <c r="AE6" s="4"/>
      <c r="AF6" s="4"/>
      <c r="AG6" s="4"/>
      <c r="AH6" s="4"/>
      <c r="AI6" s="10"/>
      <c r="AJ6" s="10"/>
      <c r="AK6" s="4"/>
    </row>
    <row r="7" spans="2:64" x14ac:dyDescent="0.25">
      <c r="B7" s="4" t="s">
        <v>26</v>
      </c>
      <c r="C7">
        <v>6.9426470064334972E-2</v>
      </c>
      <c r="D7">
        <v>-3.8898823242694252</v>
      </c>
      <c r="E7">
        <v>7.1268198431862481E-2</v>
      </c>
      <c r="F7">
        <v>-4.0754875022851715</v>
      </c>
      <c r="G7">
        <v>6.3733787905996708E-2</v>
      </c>
      <c r="H7">
        <v>-3.6732314069261638</v>
      </c>
      <c r="I7">
        <v>6.143222062275186E-2</v>
      </c>
      <c r="J7">
        <v>-3.6235129779790163</v>
      </c>
      <c r="O7" s="6" t="s">
        <v>18</v>
      </c>
      <c r="P7" s="7" t="s">
        <v>2</v>
      </c>
      <c r="Q7" s="7" t="s">
        <v>127</v>
      </c>
      <c r="R7" s="7">
        <v>47.53</v>
      </c>
      <c r="S7" s="8">
        <v>46.52</v>
      </c>
      <c r="T7" s="4">
        <v>47.28</v>
      </c>
      <c r="U7">
        <v>44.57</v>
      </c>
      <c r="AA7" s="16" t="s">
        <v>30</v>
      </c>
      <c r="AD7" s="4"/>
      <c r="AE7" s="4"/>
      <c r="AF7" s="8"/>
      <c r="AG7" s="8"/>
      <c r="AH7" s="8"/>
      <c r="AI7" s="8"/>
      <c r="AJ7" s="8"/>
      <c r="AK7" s="8"/>
    </row>
    <row r="8" spans="2:64" x14ac:dyDescent="0.25">
      <c r="B8" s="9" t="s">
        <v>29</v>
      </c>
      <c r="C8" t="s">
        <v>124</v>
      </c>
      <c r="D8" t="s">
        <v>124</v>
      </c>
      <c r="E8">
        <v>5.0470337746040421E-2</v>
      </c>
      <c r="F8">
        <v>-2.403973491436262</v>
      </c>
      <c r="G8" t="s">
        <v>124</v>
      </c>
      <c r="H8" t="s">
        <v>124</v>
      </c>
      <c r="I8">
        <v>4.9327344301428253E-2</v>
      </c>
      <c r="J8">
        <v>-2.3180244904177196</v>
      </c>
      <c r="O8" s="6" t="s">
        <v>23</v>
      </c>
      <c r="P8" s="7" t="s">
        <v>19</v>
      </c>
      <c r="Q8" s="7" t="s">
        <v>128</v>
      </c>
      <c r="R8" s="7">
        <v>7.73</v>
      </c>
      <c r="S8" s="8">
        <v>8.69</v>
      </c>
      <c r="T8" s="4">
        <v>8.25</v>
      </c>
      <c r="U8">
        <v>9.2799999999999994</v>
      </c>
      <c r="AA8" s="16" t="s">
        <v>32</v>
      </c>
      <c r="AD8" s="4"/>
      <c r="AE8" s="4"/>
      <c r="AF8" s="4"/>
      <c r="AG8" s="4"/>
      <c r="AH8" s="4"/>
      <c r="AI8" s="4"/>
      <c r="AJ8" s="4"/>
      <c r="AK8" s="4"/>
    </row>
    <row r="9" spans="2:64" x14ac:dyDescent="0.25">
      <c r="B9" s="4" t="s">
        <v>31</v>
      </c>
      <c r="C9">
        <v>9.0768327378944677E-2</v>
      </c>
      <c r="D9">
        <v>-5.4666633756685696</v>
      </c>
      <c r="E9">
        <v>9.2448102807671684E-2</v>
      </c>
      <c r="F9">
        <v>-5.8560418901051881</v>
      </c>
      <c r="G9">
        <v>9.2207456147921377E-2</v>
      </c>
      <c r="H9">
        <v>-6.0284473876550528</v>
      </c>
      <c r="I9">
        <v>8.9416613916676199E-2</v>
      </c>
      <c r="J9">
        <v>-5.9356088155181608</v>
      </c>
      <c r="O9" s="6" t="s">
        <v>23</v>
      </c>
      <c r="P9" s="7" t="s">
        <v>21</v>
      </c>
      <c r="Q9" s="7" t="s">
        <v>129</v>
      </c>
      <c r="R9" s="7">
        <v>20.61</v>
      </c>
      <c r="S9" s="8">
        <v>22.88</v>
      </c>
      <c r="T9" s="4">
        <v>23.02</v>
      </c>
      <c r="U9">
        <v>23.25</v>
      </c>
      <c r="AA9" s="16" t="s">
        <v>34</v>
      </c>
      <c r="AD9" s="4"/>
      <c r="AE9" s="4"/>
      <c r="AF9" s="8"/>
      <c r="AG9" s="8"/>
      <c r="AH9" s="8"/>
      <c r="AI9" s="8"/>
      <c r="AJ9" s="8"/>
      <c r="AK9" s="8"/>
    </row>
    <row r="10" spans="2:64" x14ac:dyDescent="0.25">
      <c r="B10" s="9" t="s">
        <v>33</v>
      </c>
      <c r="C10">
        <v>5.7142883907549784E-2</v>
      </c>
      <c r="D10">
        <v>-3.0477111573503262</v>
      </c>
      <c r="E10">
        <v>5.5399719633730547E-2</v>
      </c>
      <c r="F10">
        <v>-3.0275493944406202</v>
      </c>
      <c r="G10">
        <v>5.4125046312707058E-2</v>
      </c>
      <c r="H10">
        <v>-3.0060796222216148</v>
      </c>
      <c r="I10">
        <v>5.6406445313525566E-2</v>
      </c>
      <c r="J10">
        <v>-3.2023672081039956</v>
      </c>
      <c r="O10" s="6" t="s">
        <v>23</v>
      </c>
      <c r="P10" s="7" t="s">
        <v>21</v>
      </c>
      <c r="Q10" s="7" t="s">
        <v>129</v>
      </c>
      <c r="R10" s="7">
        <v>20.61</v>
      </c>
      <c r="S10" s="8">
        <v>22.88</v>
      </c>
      <c r="T10" s="4">
        <v>23.02</v>
      </c>
      <c r="U10">
        <v>23.25</v>
      </c>
      <c r="AA10" s="16" t="s">
        <v>36</v>
      </c>
      <c r="AD10" s="4"/>
      <c r="AE10" s="4"/>
      <c r="AF10" s="4"/>
      <c r="AG10" s="4"/>
      <c r="AH10" s="4"/>
      <c r="AI10" s="4"/>
      <c r="AJ10" s="4"/>
      <c r="AK10" s="4"/>
    </row>
    <row r="11" spans="2:64" x14ac:dyDescent="0.25">
      <c r="B11" s="4" t="s">
        <v>35</v>
      </c>
      <c r="C11">
        <v>0.10233416908757727</v>
      </c>
      <c r="D11">
        <v>-5.8119794422743745</v>
      </c>
      <c r="E11">
        <v>0.10617120482867237</v>
      </c>
      <c r="F11">
        <v>-6.4144091830751275</v>
      </c>
      <c r="G11">
        <v>0.10710883171898189</v>
      </c>
      <c r="H11">
        <v>-6.6819178740399892</v>
      </c>
      <c r="I11">
        <v>0.1127092920766545</v>
      </c>
      <c r="J11">
        <v>-7.3439933495235579</v>
      </c>
      <c r="O11" s="6" t="s">
        <v>23</v>
      </c>
      <c r="P11" s="7" t="s">
        <v>2</v>
      </c>
      <c r="Q11" s="7" t="s">
        <v>130</v>
      </c>
      <c r="R11" s="7">
        <v>44.59</v>
      </c>
      <c r="S11" s="8">
        <v>48.05</v>
      </c>
      <c r="T11" s="4">
        <v>49.87</v>
      </c>
      <c r="U11" s="16">
        <v>47.28</v>
      </c>
      <c r="AA11" s="16" t="s">
        <v>38</v>
      </c>
      <c r="AD11" s="4"/>
      <c r="AE11" s="4"/>
      <c r="AF11" s="8"/>
      <c r="AG11" s="8"/>
      <c r="AH11" s="8"/>
      <c r="AI11" s="8"/>
      <c r="AJ11" s="8"/>
      <c r="AK11" s="8"/>
    </row>
    <row r="12" spans="2:64" x14ac:dyDescent="0.25">
      <c r="B12" s="9" t="s">
        <v>37</v>
      </c>
      <c r="C12">
        <v>4.8089264831842379E-2</v>
      </c>
      <c r="D12">
        <v>-2.5035747068563019</v>
      </c>
      <c r="E12">
        <v>5.6963555930003393E-2</v>
      </c>
      <c r="F12">
        <v>-3.1213064678071514</v>
      </c>
      <c r="G12">
        <v>5.7605298658869729E-2</v>
      </c>
      <c r="H12">
        <v>-3.3498333869330157</v>
      </c>
      <c r="I12">
        <v>5.0696096361061857E-2</v>
      </c>
      <c r="J12">
        <v>-2.7596719349216103</v>
      </c>
      <c r="O12" s="6" t="s">
        <v>23</v>
      </c>
      <c r="P12" s="7" t="s">
        <v>2</v>
      </c>
      <c r="Q12" s="7" t="s">
        <v>130</v>
      </c>
      <c r="R12" s="7">
        <v>44.59</v>
      </c>
      <c r="S12" s="8">
        <v>48.05</v>
      </c>
      <c r="T12" s="4">
        <v>49.87</v>
      </c>
      <c r="U12">
        <v>47.28</v>
      </c>
      <c r="AA12" s="16" t="s">
        <v>40</v>
      </c>
      <c r="AB12" s="4"/>
      <c r="AD12" s="4"/>
      <c r="AE12" s="4"/>
      <c r="AF12" s="4"/>
      <c r="AG12" s="4"/>
      <c r="AH12" s="4"/>
      <c r="AI12" s="4"/>
      <c r="AJ12" s="4"/>
      <c r="AK12" s="4"/>
    </row>
    <row r="13" spans="2:64" x14ac:dyDescent="0.25">
      <c r="B13" s="4" t="s">
        <v>39</v>
      </c>
      <c r="C13" t="s">
        <v>124</v>
      </c>
      <c r="D13" t="s">
        <v>124</v>
      </c>
      <c r="E13">
        <v>5.7030207192516669E-2</v>
      </c>
      <c r="F13">
        <v>-3.1270326080815822</v>
      </c>
      <c r="G13">
        <v>5.765338533685798E-2</v>
      </c>
      <c r="H13">
        <v>-3.3544977946978758</v>
      </c>
      <c r="O13" s="6" t="s">
        <v>25</v>
      </c>
      <c r="P13" s="7" t="s">
        <v>19</v>
      </c>
      <c r="Q13" s="7" t="s">
        <v>131</v>
      </c>
      <c r="R13" s="7">
        <v>11.12</v>
      </c>
      <c r="S13" s="8">
        <v>8.67</v>
      </c>
      <c r="T13" s="4">
        <v>11.97</v>
      </c>
      <c r="U13">
        <v>11.67</v>
      </c>
      <c r="AA13" s="16" t="s">
        <v>42</v>
      </c>
      <c r="AB13" s="11"/>
      <c r="AD13" s="4"/>
      <c r="AE13" s="4"/>
      <c r="AF13" s="8"/>
      <c r="AG13" s="8"/>
      <c r="AH13" s="8"/>
      <c r="AI13" s="8"/>
      <c r="AJ13" s="8"/>
      <c r="AK13" s="8"/>
    </row>
    <row r="14" spans="2:64" ht="30" x14ac:dyDescent="0.25">
      <c r="B14" s="9" t="s">
        <v>41</v>
      </c>
      <c r="C14">
        <v>5.0612264085178903E-2</v>
      </c>
      <c r="D14">
        <v>-3.5475468843429496</v>
      </c>
      <c r="E14">
        <v>5.7624316918663793E-2</v>
      </c>
      <c r="F14">
        <v>-4.2080608882395074</v>
      </c>
      <c r="G14">
        <v>5.7922876279942678E-2</v>
      </c>
      <c r="H14">
        <v>-4.2807603982923714</v>
      </c>
      <c r="I14">
        <v>6.1116713774743758E-2</v>
      </c>
      <c r="J14">
        <v>-4.7057329740894396</v>
      </c>
      <c r="O14" s="6" t="s">
        <v>25</v>
      </c>
      <c r="P14" s="7" t="s">
        <v>19</v>
      </c>
      <c r="Q14" s="7" t="s">
        <v>131</v>
      </c>
      <c r="R14" s="7">
        <v>11.12</v>
      </c>
      <c r="S14" s="8">
        <v>8.67</v>
      </c>
      <c r="T14" s="4">
        <v>24.77</v>
      </c>
      <c r="U14">
        <v>30.67</v>
      </c>
      <c r="AA14" s="19" t="s">
        <v>44</v>
      </c>
      <c r="AD14" s="4"/>
      <c r="AE14" s="4"/>
      <c r="AF14" s="4"/>
      <c r="AG14" s="4"/>
      <c r="AH14" s="4"/>
      <c r="AI14" s="4"/>
      <c r="AJ14" s="4"/>
      <c r="AK14" s="4"/>
    </row>
    <row r="15" spans="2:64" ht="45" x14ac:dyDescent="0.25">
      <c r="B15" s="4" t="s">
        <v>43</v>
      </c>
      <c r="C15">
        <v>5.1540661735495763E-2</v>
      </c>
      <c r="D15">
        <v>-2.9838664291789221</v>
      </c>
      <c r="E15">
        <v>5.175168823521431E-2</v>
      </c>
      <c r="F15">
        <v>-2.891758483693295</v>
      </c>
      <c r="G15">
        <v>5.0699442602674741E-2</v>
      </c>
      <c r="H15">
        <v>-2.8040035147964404</v>
      </c>
      <c r="I15">
        <v>4.6701984799648044E-2</v>
      </c>
      <c r="J15">
        <v>-2.6743074604219537</v>
      </c>
      <c r="O15" s="6" t="s">
        <v>25</v>
      </c>
      <c r="P15" s="7" t="s">
        <v>21</v>
      </c>
      <c r="Q15" s="7" t="s">
        <v>132</v>
      </c>
      <c r="R15" s="7">
        <v>28.78</v>
      </c>
      <c r="S15" s="8">
        <v>26.84</v>
      </c>
      <c r="T15" s="4">
        <v>24.77</v>
      </c>
      <c r="U15">
        <v>30.67</v>
      </c>
      <c r="AA15" s="19" t="s">
        <v>46</v>
      </c>
      <c r="AD15" s="4"/>
      <c r="AE15" s="4"/>
      <c r="AF15" s="8"/>
      <c r="AG15" s="8"/>
      <c r="AH15" s="8"/>
      <c r="AI15" s="8"/>
      <c r="AJ15" s="8"/>
      <c r="AK15" s="8"/>
    </row>
    <row r="16" spans="2:64" ht="60" x14ac:dyDescent="0.25">
      <c r="B16" s="9" t="s">
        <v>45</v>
      </c>
      <c r="C16">
        <v>6.8419669342493036E-2</v>
      </c>
      <c r="D16">
        <v>-3.5870920376545503</v>
      </c>
      <c r="E16">
        <v>6.0796199126213708E-2</v>
      </c>
      <c r="F16">
        <v>-3.0435558026663725</v>
      </c>
      <c r="G16">
        <v>6.5059776399035901E-2</v>
      </c>
      <c r="H16">
        <v>-3.3226262949792065</v>
      </c>
      <c r="I16">
        <v>6.8610246571942923E-2</v>
      </c>
      <c r="J16">
        <v>-3.6778112980312043</v>
      </c>
      <c r="O16" s="6" t="s">
        <v>25</v>
      </c>
      <c r="P16" s="7" t="s">
        <v>2</v>
      </c>
      <c r="Q16" s="7" t="s">
        <v>133</v>
      </c>
      <c r="R16" s="7">
        <v>56.63</v>
      </c>
      <c r="S16" s="8">
        <v>58.64</v>
      </c>
      <c r="T16" s="4">
        <v>44.37</v>
      </c>
      <c r="U16" s="16">
        <v>59.7</v>
      </c>
      <c r="AA16" s="19" t="s">
        <v>48</v>
      </c>
      <c r="AD16" s="4"/>
      <c r="AE16" s="4"/>
      <c r="AF16" s="4"/>
      <c r="AG16" s="4"/>
      <c r="AH16" s="4"/>
      <c r="AI16" s="4"/>
      <c r="AJ16" s="4"/>
      <c r="AK16" s="4"/>
    </row>
    <row r="17" spans="2:37" ht="75" x14ac:dyDescent="0.25">
      <c r="B17" s="4" t="s">
        <v>47</v>
      </c>
      <c r="C17">
        <v>6.4032051443901963E-2</v>
      </c>
      <c r="D17">
        <v>-4.0741612934041607</v>
      </c>
      <c r="E17">
        <v>6.4640405645081639E-2</v>
      </c>
      <c r="F17">
        <v>-4.2294680058565586</v>
      </c>
      <c r="G17">
        <v>6.3428143185704611E-2</v>
      </c>
      <c r="H17">
        <v>-4.1759328565456721</v>
      </c>
      <c r="I17">
        <v>6.2146501678781156E-2</v>
      </c>
      <c r="J17">
        <v>-4.2210105515315561</v>
      </c>
      <c r="O17" s="6" t="s">
        <v>25</v>
      </c>
      <c r="P17" s="7" t="s">
        <v>2</v>
      </c>
      <c r="Q17" s="7" t="s">
        <v>133</v>
      </c>
      <c r="R17" s="7">
        <v>56.63</v>
      </c>
      <c r="S17" s="8">
        <v>58.64</v>
      </c>
      <c r="T17" s="4">
        <v>44.37</v>
      </c>
      <c r="U17">
        <v>59.7</v>
      </c>
      <c r="AA17" s="19" t="s">
        <v>50</v>
      </c>
      <c r="AD17" s="4"/>
      <c r="AE17" s="4"/>
      <c r="AF17" s="8"/>
      <c r="AG17" s="8"/>
      <c r="AH17" s="8"/>
      <c r="AI17" s="8"/>
      <c r="AJ17" s="8"/>
      <c r="AK17" s="8"/>
    </row>
    <row r="18" spans="2:37" ht="90" x14ac:dyDescent="0.25">
      <c r="B18" s="9" t="s">
        <v>49</v>
      </c>
      <c r="C18">
        <v>9.2817972740257729E-2</v>
      </c>
      <c r="D18">
        <v>-5.7824420990407122</v>
      </c>
      <c r="E18">
        <v>9.2976742023416228E-2</v>
      </c>
      <c r="F18">
        <v>-6.1660671350242149</v>
      </c>
      <c r="G18">
        <v>0.10493822599644273</v>
      </c>
      <c r="H18">
        <v>-7.2095350624409251</v>
      </c>
      <c r="I18">
        <v>9.1990864379051129E-2</v>
      </c>
      <c r="J18">
        <v>-6.4917461947670221</v>
      </c>
      <c r="O18" s="6" t="s">
        <v>27</v>
      </c>
      <c r="P18" s="7" t="s">
        <v>19</v>
      </c>
      <c r="Q18" s="7" t="s">
        <v>134</v>
      </c>
      <c r="R18" s="7">
        <v>5.73</v>
      </c>
      <c r="S18" s="8">
        <v>6.76</v>
      </c>
      <c r="T18" s="4">
        <v>5.31</v>
      </c>
      <c r="U18">
        <v>6</v>
      </c>
      <c r="AA18" s="19" t="s">
        <v>52</v>
      </c>
      <c r="AD18" s="4"/>
      <c r="AE18" s="4"/>
      <c r="AF18" s="4"/>
      <c r="AG18" s="4"/>
      <c r="AH18" s="4"/>
      <c r="AI18" s="4"/>
      <c r="AJ18" s="4"/>
      <c r="AK18" s="4"/>
    </row>
    <row r="19" spans="2:37" x14ac:dyDescent="0.25">
      <c r="B19" s="12" t="s">
        <v>51</v>
      </c>
      <c r="C19">
        <v>8.5633869213566235E-2</v>
      </c>
      <c r="D19">
        <v>-4.3233335557577961</v>
      </c>
      <c r="E19">
        <v>8.5936865277646393E-2</v>
      </c>
      <c r="F19">
        <v>-4.5137767708009147</v>
      </c>
      <c r="G19">
        <v>8.1985272886792818E-2</v>
      </c>
      <c r="H19">
        <v>-4.4278234604605089</v>
      </c>
      <c r="I19">
        <v>8.2031846015727453E-2</v>
      </c>
      <c r="J19">
        <v>-4.4345628097638432</v>
      </c>
      <c r="O19" s="6" t="s">
        <v>27</v>
      </c>
      <c r="P19" s="7" t="s">
        <v>21</v>
      </c>
      <c r="Q19" s="7" t="s">
        <v>135</v>
      </c>
      <c r="R19" s="7">
        <v>15.47</v>
      </c>
      <c r="S19" s="8">
        <v>16.14</v>
      </c>
      <c r="T19" s="4">
        <v>15.47</v>
      </c>
      <c r="U19">
        <v>16.46</v>
      </c>
      <c r="AA19" s="16" t="s">
        <v>54</v>
      </c>
      <c r="AD19" s="4"/>
      <c r="AE19" s="4"/>
      <c r="AF19" s="8"/>
      <c r="AG19" s="8"/>
      <c r="AH19" s="8"/>
      <c r="AI19" s="8"/>
      <c r="AJ19" s="8"/>
      <c r="AK19" s="8"/>
    </row>
    <row r="20" spans="2:37" x14ac:dyDescent="0.25">
      <c r="B20" s="9" t="s">
        <v>53</v>
      </c>
      <c r="C20">
        <v>6.9308961834629951E-2</v>
      </c>
      <c r="D20">
        <v>-3.1458115719749782</v>
      </c>
      <c r="E20">
        <v>7.4094112214421359E-2</v>
      </c>
      <c r="F20">
        <v>-3.5673897599915794</v>
      </c>
      <c r="G20">
        <v>7.168211953925642E-2</v>
      </c>
      <c r="H20">
        <v>-3.4457464450227944</v>
      </c>
      <c r="I20">
        <v>7.4918711344289221E-2</v>
      </c>
      <c r="J20">
        <v>-3.7106617460268376</v>
      </c>
      <c r="O20" s="6" t="s">
        <v>27</v>
      </c>
      <c r="P20" s="7" t="s">
        <v>21</v>
      </c>
      <c r="Q20" s="7" t="s">
        <v>135</v>
      </c>
      <c r="R20" s="7">
        <v>15.47</v>
      </c>
      <c r="S20" s="8">
        <v>16.14</v>
      </c>
      <c r="T20" s="4">
        <v>15.47</v>
      </c>
      <c r="U20">
        <v>16.46</v>
      </c>
      <c r="AA20" s="16" t="s">
        <v>56</v>
      </c>
      <c r="AD20" s="4"/>
      <c r="AE20" s="4"/>
      <c r="AF20" s="4"/>
      <c r="AG20" s="4"/>
      <c r="AH20" s="4"/>
      <c r="AI20" s="4"/>
      <c r="AJ20" s="4"/>
      <c r="AK20" s="4"/>
    </row>
    <row r="21" spans="2:37" x14ac:dyDescent="0.25">
      <c r="B21" s="4" t="s">
        <v>55</v>
      </c>
      <c r="C21">
        <v>6.5604015466741494E-2</v>
      </c>
      <c r="D21">
        <v>-3.3086160024118376</v>
      </c>
      <c r="E21">
        <v>6.9584910375463091E-2</v>
      </c>
      <c r="F21">
        <v>-3.6571617740898725</v>
      </c>
      <c r="G21">
        <v>6.9026422103093579E-2</v>
      </c>
      <c r="H21">
        <v>-3.7459493829373867</v>
      </c>
      <c r="I21">
        <v>6.8467038641387576E-2</v>
      </c>
      <c r="J21">
        <v>-3.8183922421416652</v>
      </c>
      <c r="O21" s="6" t="s">
        <v>27</v>
      </c>
      <c r="P21" s="7" t="s">
        <v>2</v>
      </c>
      <c r="Q21" s="7" t="s">
        <v>136</v>
      </c>
      <c r="R21" s="7">
        <v>35.520000000000003</v>
      </c>
      <c r="S21" s="8">
        <v>33.81</v>
      </c>
      <c r="T21" s="4">
        <v>37.4</v>
      </c>
      <c r="U21" s="16">
        <v>37.83</v>
      </c>
      <c r="AA21" s="16" t="s">
        <v>58</v>
      </c>
      <c r="AD21" s="4"/>
      <c r="AE21" s="4"/>
      <c r="AF21" s="8"/>
      <c r="AG21" s="8"/>
      <c r="AH21" s="8"/>
      <c r="AI21" s="8"/>
      <c r="AJ21" s="8"/>
      <c r="AK21" s="8"/>
    </row>
    <row r="22" spans="2:37" x14ac:dyDescent="0.25">
      <c r="B22" s="9" t="s">
        <v>57</v>
      </c>
      <c r="C22">
        <v>5.9008517218672007E-2</v>
      </c>
      <c r="D22">
        <v>-2.4604048901518683</v>
      </c>
      <c r="E22">
        <v>6.8600844769403882E-2</v>
      </c>
      <c r="F22">
        <v>-3.3695872531810886</v>
      </c>
      <c r="G22">
        <v>7.3704520671855955E-2</v>
      </c>
      <c r="H22">
        <v>-3.9032981321371731</v>
      </c>
      <c r="I22">
        <v>6.9620413382259258E-2</v>
      </c>
      <c r="J22">
        <v>-3.6755562652566596</v>
      </c>
      <c r="O22" s="6" t="s">
        <v>27</v>
      </c>
      <c r="P22" s="7" t="s">
        <v>2</v>
      </c>
      <c r="Q22" s="7" t="s">
        <v>136</v>
      </c>
      <c r="R22" s="7">
        <v>35.520000000000003</v>
      </c>
      <c r="S22" s="8">
        <v>33.81</v>
      </c>
      <c r="T22" s="4">
        <v>37.4</v>
      </c>
      <c r="U22">
        <v>37.83</v>
      </c>
      <c r="AA22" s="16" t="s">
        <v>60</v>
      </c>
      <c r="AD22" s="4"/>
      <c r="AE22" s="4"/>
      <c r="AF22" s="4"/>
      <c r="AG22" s="4"/>
      <c r="AH22" s="4"/>
      <c r="AI22" s="4"/>
      <c r="AJ22" s="4"/>
      <c r="AK22" s="4"/>
    </row>
    <row r="23" spans="2:37" x14ac:dyDescent="0.25">
      <c r="B23" s="4" t="s">
        <v>59</v>
      </c>
      <c r="C23">
        <v>6.9699169700743399E-2</v>
      </c>
      <c r="D23">
        <v>-3.4309453572946165</v>
      </c>
      <c r="E23">
        <v>6.5897694094195977E-2</v>
      </c>
      <c r="F23">
        <v>-3.3752433565355413</v>
      </c>
      <c r="G23">
        <v>7.0715650752407211E-2</v>
      </c>
      <c r="H23">
        <v>-3.8277413015465571</v>
      </c>
      <c r="I23">
        <v>5.9052497068564115E-2</v>
      </c>
      <c r="J23">
        <v>-3.2124696392849907</v>
      </c>
      <c r="O23" s="6" t="s">
        <v>30</v>
      </c>
      <c r="P23" s="7" t="s">
        <v>19</v>
      </c>
      <c r="Q23" s="7" t="s">
        <v>137</v>
      </c>
      <c r="R23" s="7">
        <v>12.87</v>
      </c>
      <c r="S23" s="8">
        <v>12.13</v>
      </c>
      <c r="T23" s="4">
        <v>11.82</v>
      </c>
      <c r="U23">
        <v>9.08</v>
      </c>
      <c r="AA23" s="16" t="s">
        <v>62</v>
      </c>
      <c r="AD23" s="4"/>
      <c r="AE23" s="4"/>
      <c r="AF23" s="8"/>
      <c r="AG23" s="8"/>
      <c r="AH23" s="8"/>
      <c r="AI23" s="8"/>
      <c r="AJ23" s="8"/>
      <c r="AK23" s="8"/>
    </row>
    <row r="24" spans="2:37" x14ac:dyDescent="0.25">
      <c r="B24" s="9" t="s">
        <v>61</v>
      </c>
      <c r="C24">
        <v>5.3872704174239797E-2</v>
      </c>
      <c r="D24">
        <v>-3.4338827886745635</v>
      </c>
      <c r="E24">
        <v>5.2967070917993062E-2</v>
      </c>
      <c r="F24">
        <v>-3.5151822451992971</v>
      </c>
      <c r="G24">
        <v>5.045282861514603E-2</v>
      </c>
      <c r="H24">
        <v>-3.345429132825839</v>
      </c>
      <c r="I24">
        <v>5.201233203894727E-2</v>
      </c>
      <c r="J24">
        <v>-3.4885508587874421</v>
      </c>
      <c r="O24" s="6" t="s">
        <v>30</v>
      </c>
      <c r="P24" s="7" t="s">
        <v>21</v>
      </c>
      <c r="Q24" s="7" t="s">
        <v>138</v>
      </c>
      <c r="R24" s="7">
        <v>30.94</v>
      </c>
      <c r="S24" s="8">
        <v>28.58</v>
      </c>
      <c r="T24" s="4">
        <v>27.36</v>
      </c>
      <c r="U24">
        <v>24.47</v>
      </c>
      <c r="AA24" s="16" t="s">
        <v>64</v>
      </c>
      <c r="AD24" s="4"/>
      <c r="AE24" s="4"/>
      <c r="AF24" s="4"/>
      <c r="AG24" s="4"/>
      <c r="AH24" s="4"/>
      <c r="AI24" s="4"/>
      <c r="AJ24" s="4"/>
      <c r="AK24" s="4"/>
    </row>
    <row r="25" spans="2:37" x14ac:dyDescent="0.25">
      <c r="B25" s="4" t="s">
        <v>63</v>
      </c>
      <c r="C25">
        <v>5.0679145420536517E-2</v>
      </c>
      <c r="D25">
        <v>-2.8374837532829194</v>
      </c>
      <c r="E25">
        <v>4.9806492451400362E-2</v>
      </c>
      <c r="F25">
        <v>-2.8659031586206027</v>
      </c>
      <c r="G25">
        <v>5.3605501909364431E-2</v>
      </c>
      <c r="H25">
        <v>-3.1038562991824241</v>
      </c>
      <c r="I25">
        <v>4.8863571830442244E-2</v>
      </c>
      <c r="J25">
        <v>-2.8672230912340599</v>
      </c>
      <c r="O25" s="6" t="s">
        <v>30</v>
      </c>
      <c r="P25" s="7" t="s">
        <v>21</v>
      </c>
      <c r="Q25" s="7" t="s">
        <v>138</v>
      </c>
      <c r="R25" s="7">
        <v>30.94</v>
      </c>
      <c r="S25" s="8">
        <v>28.58</v>
      </c>
      <c r="T25" s="4">
        <v>27.36</v>
      </c>
      <c r="U25">
        <v>24.47</v>
      </c>
      <c r="AA25" s="16" t="s">
        <v>66</v>
      </c>
      <c r="AD25" s="4"/>
      <c r="AE25" s="4"/>
      <c r="AF25" s="8"/>
      <c r="AG25" s="8"/>
      <c r="AH25" s="8"/>
      <c r="AI25" s="8"/>
      <c r="AJ25" s="8"/>
      <c r="AK25" s="8"/>
    </row>
    <row r="26" spans="2:37" x14ac:dyDescent="0.25">
      <c r="B26" s="9" t="s">
        <v>65</v>
      </c>
      <c r="C26">
        <v>8.6041225761298357E-2</v>
      </c>
      <c r="D26">
        <v>-4.4114877044659089</v>
      </c>
      <c r="E26">
        <v>9.4752610808356008E-2</v>
      </c>
      <c r="F26">
        <v>-5.0647362111783742</v>
      </c>
      <c r="G26">
        <v>9.587798506841165E-2</v>
      </c>
      <c r="H26">
        <v>-5.145913245190461</v>
      </c>
      <c r="I26">
        <v>0.10186639521777929</v>
      </c>
      <c r="J26">
        <v>-5.5390375294081249</v>
      </c>
      <c r="O26" s="6" t="s">
        <v>30</v>
      </c>
      <c r="P26" s="7" t="s">
        <v>2</v>
      </c>
      <c r="Q26" s="7" t="s">
        <v>139</v>
      </c>
      <c r="R26" s="7">
        <v>57.61</v>
      </c>
      <c r="S26" s="8">
        <v>53.69</v>
      </c>
      <c r="T26" s="4">
        <v>51.43</v>
      </c>
      <c r="U26" s="16">
        <v>51.24</v>
      </c>
      <c r="AA26" s="16" t="s">
        <v>68</v>
      </c>
      <c r="AD26" s="4"/>
      <c r="AE26" s="4"/>
      <c r="AF26" s="4"/>
      <c r="AG26" s="4"/>
      <c r="AH26" s="4"/>
      <c r="AI26" s="4"/>
      <c r="AJ26" s="4"/>
      <c r="AK26" s="4"/>
    </row>
    <row r="27" spans="2:37" x14ac:dyDescent="0.25">
      <c r="B27" s="4" t="s">
        <v>67</v>
      </c>
      <c r="C27" t="s">
        <v>124</v>
      </c>
      <c r="D27" t="s">
        <v>124</v>
      </c>
      <c r="E27" t="s">
        <v>124</v>
      </c>
      <c r="F27" t="s">
        <v>124</v>
      </c>
      <c r="G27" t="s">
        <v>124</v>
      </c>
      <c r="H27" t="s">
        <v>124</v>
      </c>
      <c r="O27" s="6" t="s">
        <v>30</v>
      </c>
      <c r="P27" s="7" t="s">
        <v>2</v>
      </c>
      <c r="Q27" s="7" t="s">
        <v>139</v>
      </c>
      <c r="R27" s="7">
        <v>57.61</v>
      </c>
      <c r="S27" s="8">
        <v>53.69</v>
      </c>
      <c r="T27" s="4">
        <v>51.43</v>
      </c>
      <c r="U27" s="20">
        <v>51.24</v>
      </c>
      <c r="AA27" s="16" t="s">
        <v>70</v>
      </c>
      <c r="AD27" s="4"/>
      <c r="AE27" s="4"/>
      <c r="AF27" s="8"/>
      <c r="AG27" s="8"/>
      <c r="AH27" s="8"/>
      <c r="AI27" s="8"/>
      <c r="AJ27" s="8"/>
      <c r="AK27" s="8"/>
    </row>
    <row r="28" spans="2:37" x14ac:dyDescent="0.25">
      <c r="B28" s="9" t="s">
        <v>69</v>
      </c>
      <c r="C28">
        <v>5.944898191101082E-2</v>
      </c>
      <c r="D28">
        <v>-3.3633624305369989</v>
      </c>
      <c r="E28">
        <v>5.2384607089827583E-2</v>
      </c>
      <c r="F28">
        <v>-2.9547387910945448</v>
      </c>
      <c r="G28">
        <v>5.2129806345437464E-2</v>
      </c>
      <c r="H28">
        <v>-2.942470196025853</v>
      </c>
      <c r="I28">
        <v>4.930734933757052E-2</v>
      </c>
      <c r="J28">
        <v>-2.8562262576910826</v>
      </c>
      <c r="O28" s="6" t="s">
        <v>32</v>
      </c>
      <c r="P28" s="7" t="s">
        <v>19</v>
      </c>
      <c r="Q28" s="7" t="s">
        <v>140</v>
      </c>
      <c r="R28" s="7">
        <v>10.37</v>
      </c>
      <c r="S28" s="8">
        <v>9.41</v>
      </c>
      <c r="T28" s="4">
        <v>9.36</v>
      </c>
      <c r="U28">
        <v>9.35</v>
      </c>
      <c r="AA28" s="16" t="s">
        <v>72</v>
      </c>
      <c r="AD28" s="4"/>
      <c r="AE28" s="4"/>
      <c r="AF28" s="4"/>
      <c r="AG28" s="4"/>
      <c r="AH28" s="4"/>
      <c r="AI28" s="4"/>
      <c r="AJ28" s="4"/>
      <c r="AK28" s="4"/>
    </row>
    <row r="29" spans="2:37" x14ac:dyDescent="0.25">
      <c r="B29" s="4" t="s">
        <v>71</v>
      </c>
      <c r="C29">
        <v>6.3506003215395318E-2</v>
      </c>
      <c r="D29">
        <v>-3.2633285509290668</v>
      </c>
      <c r="E29">
        <v>6.9249390195586263E-2</v>
      </c>
      <c r="F29">
        <v>-3.6197241990930262</v>
      </c>
      <c r="G29">
        <v>6.5772907517386348E-2</v>
      </c>
      <c r="H29">
        <v>-3.4499602096654742</v>
      </c>
      <c r="I29">
        <v>6.6481333423848474E-2</v>
      </c>
      <c r="J29">
        <v>-3.6673403417887402</v>
      </c>
      <c r="O29" s="6" t="s">
        <v>32</v>
      </c>
      <c r="P29" s="7" t="s">
        <v>21</v>
      </c>
      <c r="Q29" s="7" t="s">
        <v>141</v>
      </c>
      <c r="R29" s="7">
        <v>25.77</v>
      </c>
      <c r="S29" s="8">
        <v>22.67</v>
      </c>
      <c r="T29" s="4">
        <v>26.03</v>
      </c>
      <c r="U29">
        <v>23.42</v>
      </c>
      <c r="AA29" s="16" t="s">
        <v>74</v>
      </c>
      <c r="AD29" s="4"/>
      <c r="AE29" s="4"/>
      <c r="AF29" s="8"/>
      <c r="AG29" s="8"/>
      <c r="AH29" s="8"/>
      <c r="AI29" s="8"/>
      <c r="AJ29" s="8"/>
      <c r="AK29" s="8"/>
    </row>
    <row r="30" spans="2:37" x14ac:dyDescent="0.25">
      <c r="B30" s="9" t="s">
        <v>73</v>
      </c>
      <c r="C30">
        <v>8.1761596025412664E-2</v>
      </c>
      <c r="D30">
        <v>-4.2094913365535174</v>
      </c>
      <c r="E30">
        <v>9.7535434360541587E-2</v>
      </c>
      <c r="F30">
        <v>-5.6425514986303957</v>
      </c>
      <c r="G30">
        <v>0.10623718935033492</v>
      </c>
      <c r="H30">
        <v>-6.1156997595000577</v>
      </c>
      <c r="I30">
        <v>0.11103060402404456</v>
      </c>
      <c r="J30">
        <v>-6.6302592022175348</v>
      </c>
      <c r="O30" s="6" t="s">
        <v>32</v>
      </c>
      <c r="P30" s="7" t="s">
        <v>21</v>
      </c>
      <c r="Q30" s="7" t="s">
        <v>141</v>
      </c>
      <c r="R30" s="7">
        <v>25.77</v>
      </c>
      <c r="S30" s="8">
        <v>22.67</v>
      </c>
      <c r="T30" s="4">
        <v>26.03</v>
      </c>
      <c r="U30">
        <v>47.56</v>
      </c>
      <c r="AA30" s="16" t="s">
        <v>76</v>
      </c>
      <c r="AD30" s="4"/>
      <c r="AE30" s="4"/>
      <c r="AF30" s="4"/>
      <c r="AG30" s="4"/>
      <c r="AH30" s="4"/>
      <c r="AI30" s="4"/>
      <c r="AJ30" s="4"/>
      <c r="AK30" s="4"/>
    </row>
    <row r="31" spans="2:37" x14ac:dyDescent="0.25">
      <c r="B31" s="4" t="s">
        <v>75</v>
      </c>
      <c r="C31" t="s">
        <v>124</v>
      </c>
      <c r="D31" t="s">
        <v>124</v>
      </c>
      <c r="E31">
        <v>9.7639854940512708E-2</v>
      </c>
      <c r="F31">
        <v>-5.6500135180097164</v>
      </c>
      <c r="G31" t="s">
        <v>124</v>
      </c>
      <c r="H31" t="s">
        <v>124</v>
      </c>
      <c r="O31" s="6" t="s">
        <v>32</v>
      </c>
      <c r="P31" s="7" t="s">
        <v>2</v>
      </c>
      <c r="Q31" s="7" t="s">
        <v>142</v>
      </c>
      <c r="R31" s="7">
        <v>51.02</v>
      </c>
      <c r="S31" s="8">
        <v>45.28</v>
      </c>
      <c r="T31" s="4">
        <v>54.54</v>
      </c>
      <c r="U31" s="19">
        <v>47.56</v>
      </c>
      <c r="AD31" s="4"/>
      <c r="AE31" s="4"/>
      <c r="AF31" s="8"/>
      <c r="AG31" s="8"/>
      <c r="AH31" s="8"/>
      <c r="AI31" s="8"/>
      <c r="AJ31" s="8"/>
      <c r="AK31" s="8"/>
    </row>
    <row r="32" spans="2:37" x14ac:dyDescent="0.25">
      <c r="B32" s="9" t="s">
        <v>77</v>
      </c>
      <c r="C32">
        <v>5.5643278442620646E-2</v>
      </c>
      <c r="D32">
        <v>-3.0751661336752303</v>
      </c>
      <c r="E32">
        <v>5.8274373143123788E-2</v>
      </c>
      <c r="F32">
        <v>-3.3228263363715471</v>
      </c>
      <c r="G32">
        <v>5.3002587477866306E-2</v>
      </c>
      <c r="H32">
        <v>-3.0063893326493272</v>
      </c>
      <c r="I32">
        <v>5.4559879264029616E-2</v>
      </c>
      <c r="J32">
        <v>-3.2172343824264678</v>
      </c>
      <c r="O32" s="6" t="s">
        <v>32</v>
      </c>
      <c r="P32" s="7" t="s">
        <v>2</v>
      </c>
      <c r="Q32" s="7" t="s">
        <v>142</v>
      </c>
      <c r="R32" s="7">
        <v>51.02</v>
      </c>
      <c r="S32" s="8">
        <v>45.28</v>
      </c>
      <c r="T32" s="4">
        <v>54.54</v>
      </c>
      <c r="U32">
        <v>47.56</v>
      </c>
      <c r="AD32" s="4"/>
      <c r="AE32" s="4"/>
      <c r="AF32" s="4"/>
      <c r="AG32" s="4"/>
      <c r="AH32" s="4"/>
      <c r="AI32" s="4"/>
      <c r="AJ32" s="4"/>
      <c r="AK32" s="4"/>
    </row>
    <row r="33" spans="2:37" x14ac:dyDescent="0.25">
      <c r="B33" s="4" t="s">
        <v>78</v>
      </c>
      <c r="C33" t="s">
        <v>124</v>
      </c>
      <c r="D33" t="s">
        <v>124</v>
      </c>
      <c r="E33" t="s">
        <v>124</v>
      </c>
      <c r="F33" t="s">
        <v>124</v>
      </c>
      <c r="G33" t="s">
        <v>124</v>
      </c>
      <c r="H33" t="s">
        <v>124</v>
      </c>
      <c r="O33" s="6" t="s">
        <v>34</v>
      </c>
      <c r="P33" s="7" t="s">
        <v>19</v>
      </c>
      <c r="Q33" s="7" t="s">
        <v>143</v>
      </c>
      <c r="R33" s="7">
        <v>7.16</v>
      </c>
      <c r="S33" s="8">
        <v>8.1199999999999992</v>
      </c>
      <c r="T33" s="4">
        <v>9.68</v>
      </c>
      <c r="U33">
        <v>9.43</v>
      </c>
      <c r="AD33" s="4"/>
      <c r="AE33" s="4"/>
      <c r="AF33" s="8"/>
      <c r="AG33" s="8"/>
      <c r="AH33" s="8"/>
      <c r="AI33" s="8"/>
      <c r="AJ33" s="8"/>
      <c r="AK33" s="8"/>
    </row>
    <row r="34" spans="2:37" x14ac:dyDescent="0.25">
      <c r="B34" s="9" t="s">
        <v>79</v>
      </c>
      <c r="C34">
        <v>8.4435582465016937E-2</v>
      </c>
      <c r="D34">
        <v>-4.7027569148327695</v>
      </c>
      <c r="E34">
        <v>5.9208368496474345E-2</v>
      </c>
      <c r="F34">
        <v>-2.7981959261574962</v>
      </c>
      <c r="G34">
        <v>7.9344575621337551E-2</v>
      </c>
      <c r="H34">
        <v>-4.2327329965319267</v>
      </c>
      <c r="I34">
        <v>5.7993501191563546E-2</v>
      </c>
      <c r="J34">
        <v>-2.7962009062881839</v>
      </c>
      <c r="O34" s="6" t="s">
        <v>34</v>
      </c>
      <c r="P34" s="7" t="s">
        <v>21</v>
      </c>
      <c r="Q34" s="7" t="s">
        <v>144</v>
      </c>
      <c r="R34" s="7">
        <v>23.74</v>
      </c>
      <c r="S34" s="8">
        <v>23.26</v>
      </c>
      <c r="T34" s="4">
        <v>25.57</v>
      </c>
      <c r="U34">
        <v>23.46</v>
      </c>
      <c r="AD34" s="4"/>
      <c r="AE34" s="4"/>
      <c r="AF34" s="4"/>
      <c r="AG34" s="4"/>
      <c r="AH34" s="4"/>
      <c r="AI34" s="4"/>
      <c r="AJ34" s="4"/>
      <c r="AK34" s="4"/>
    </row>
    <row r="35" spans="2:37" x14ac:dyDescent="0.25">
      <c r="B35" s="4" t="s">
        <v>80</v>
      </c>
      <c r="C35">
        <v>6.0227638192748498E-2</v>
      </c>
      <c r="D35">
        <v>-2.8774904070462952</v>
      </c>
      <c r="E35">
        <v>5.796855465609916E-2</v>
      </c>
      <c r="F35">
        <v>-2.7375754950411495</v>
      </c>
      <c r="G35">
        <v>6.1614324965407058E-2</v>
      </c>
      <c r="H35">
        <v>-3.0133505601135666</v>
      </c>
      <c r="I35">
        <v>6.2366322164107681E-2</v>
      </c>
      <c r="J35">
        <v>-3.1169236251726753</v>
      </c>
      <c r="O35" s="6" t="s">
        <v>34</v>
      </c>
      <c r="P35" s="7" t="s">
        <v>21</v>
      </c>
      <c r="Q35" s="7" t="s">
        <v>144</v>
      </c>
      <c r="R35" s="7">
        <v>23.74</v>
      </c>
      <c r="S35" s="8">
        <v>23.26</v>
      </c>
      <c r="T35" s="4">
        <v>25.57</v>
      </c>
      <c r="U35">
        <v>47.43</v>
      </c>
      <c r="AD35" s="4"/>
      <c r="AE35" s="4"/>
      <c r="AF35" s="8"/>
      <c r="AG35" s="8"/>
      <c r="AH35" s="8"/>
      <c r="AI35" s="8"/>
      <c r="AJ35" s="8"/>
      <c r="AK35" s="8"/>
    </row>
    <row r="36" spans="2:37" x14ac:dyDescent="0.25">
      <c r="B36" s="9" t="s">
        <v>81</v>
      </c>
      <c r="C36">
        <v>3.4026347325002919E-2</v>
      </c>
      <c r="D36">
        <v>-1.8313952933467639</v>
      </c>
      <c r="E36" t="s">
        <v>124</v>
      </c>
      <c r="F36" t="s">
        <v>124</v>
      </c>
      <c r="G36">
        <v>4.888398639141648E-2</v>
      </c>
      <c r="H36">
        <v>-2.2925867009545531</v>
      </c>
      <c r="I36">
        <v>5.0504560382371111E-2</v>
      </c>
      <c r="J36">
        <v>-2.3894127188027214</v>
      </c>
      <c r="O36" s="6" t="s">
        <v>34</v>
      </c>
      <c r="P36" s="7" t="s">
        <v>2</v>
      </c>
      <c r="Q36" s="7" t="s">
        <v>145</v>
      </c>
      <c r="R36" s="7">
        <v>55.69</v>
      </c>
      <c r="S36" s="8">
        <v>50.95</v>
      </c>
      <c r="T36" s="4">
        <v>52.41</v>
      </c>
      <c r="U36" s="19">
        <v>47.43</v>
      </c>
      <c r="AD36" s="4"/>
      <c r="AE36" s="4"/>
      <c r="AF36" s="4"/>
      <c r="AG36" s="4"/>
      <c r="AH36" s="4"/>
      <c r="AI36" s="4"/>
      <c r="AJ36" s="4"/>
      <c r="AK36" s="4"/>
    </row>
    <row r="37" spans="2:37" x14ac:dyDescent="0.25">
      <c r="B37" s="4" t="s">
        <v>82</v>
      </c>
      <c r="C37" t="s">
        <v>124</v>
      </c>
      <c r="D37" t="s">
        <v>124</v>
      </c>
      <c r="E37" t="s">
        <v>124</v>
      </c>
      <c r="F37" t="s">
        <v>124</v>
      </c>
      <c r="G37" t="s">
        <v>124</v>
      </c>
      <c r="H37" t="s">
        <v>124</v>
      </c>
      <c r="O37" s="6" t="s">
        <v>34</v>
      </c>
      <c r="P37" s="7" t="s">
        <v>2</v>
      </c>
      <c r="Q37" s="7" t="s">
        <v>145</v>
      </c>
      <c r="R37" s="7">
        <v>55.69</v>
      </c>
      <c r="S37" s="8">
        <v>50.95</v>
      </c>
      <c r="T37" s="4">
        <v>52.41</v>
      </c>
      <c r="U37">
        <v>47.43</v>
      </c>
      <c r="AD37" s="4"/>
      <c r="AE37" s="4"/>
      <c r="AF37" s="8"/>
      <c r="AG37" s="8"/>
      <c r="AH37" s="8"/>
      <c r="AI37" s="8"/>
      <c r="AJ37" s="8"/>
      <c r="AK37" s="8"/>
    </row>
    <row r="38" spans="2:37" x14ac:dyDescent="0.25">
      <c r="B38" s="9" t="s">
        <v>83</v>
      </c>
      <c r="C38">
        <v>6.058554563989095E-2</v>
      </c>
      <c r="D38">
        <v>-3.020666516351286</v>
      </c>
      <c r="E38">
        <v>5.9802085325716292E-2</v>
      </c>
      <c r="F38">
        <v>-3.1130613702031358</v>
      </c>
      <c r="G38">
        <v>5.8161039326479459E-2</v>
      </c>
      <c r="H38">
        <v>-3.0590297856492175</v>
      </c>
      <c r="I38">
        <v>5.8624561822101857E-2</v>
      </c>
      <c r="J38">
        <v>-3.122230228984737</v>
      </c>
      <c r="O38" s="6" t="s">
        <v>36</v>
      </c>
      <c r="P38" s="7" t="s">
        <v>19</v>
      </c>
      <c r="Q38" s="7" t="s">
        <v>146</v>
      </c>
      <c r="R38" s="7">
        <v>10.02</v>
      </c>
      <c r="S38" s="8">
        <v>8.83</v>
      </c>
      <c r="T38" s="4">
        <v>10.119999999999999</v>
      </c>
      <c r="U38">
        <v>8.89</v>
      </c>
      <c r="AD38" s="4"/>
      <c r="AE38" s="4"/>
      <c r="AF38" s="4"/>
      <c r="AG38" s="4"/>
      <c r="AH38" s="4"/>
      <c r="AI38" s="4"/>
      <c r="AJ38" s="4"/>
      <c r="AK38" s="4"/>
    </row>
    <row r="39" spans="2:37" x14ac:dyDescent="0.25">
      <c r="B39" s="4" t="s">
        <v>84</v>
      </c>
      <c r="C39">
        <v>7.6902260836292424E-2</v>
      </c>
      <c r="D39">
        <v>-4.0122341225261504</v>
      </c>
      <c r="E39">
        <v>7.7880462400994666E-2</v>
      </c>
      <c r="F39">
        <v>-4.2374301868838948</v>
      </c>
      <c r="G39">
        <v>7.7598435396534091E-2</v>
      </c>
      <c r="H39">
        <v>-4.3168025119603275</v>
      </c>
      <c r="I39">
        <v>7.8759114586276491E-2</v>
      </c>
      <c r="J39">
        <v>-4.5012975872764951</v>
      </c>
      <c r="O39" s="6" t="s">
        <v>36</v>
      </c>
      <c r="P39" s="7" t="s">
        <v>21</v>
      </c>
      <c r="Q39" s="7" t="s">
        <v>147</v>
      </c>
      <c r="R39" s="7">
        <v>26.36</v>
      </c>
      <c r="S39" s="8">
        <v>24.63</v>
      </c>
      <c r="T39" s="4">
        <v>25.61</v>
      </c>
      <c r="U39">
        <v>22.23</v>
      </c>
      <c r="AD39" s="4"/>
      <c r="AE39" s="4"/>
      <c r="AF39" s="8"/>
      <c r="AG39" s="8"/>
      <c r="AH39" s="8"/>
      <c r="AI39" s="8"/>
      <c r="AJ39" s="8"/>
      <c r="AK39" s="8"/>
    </row>
    <row r="40" spans="2:37" x14ac:dyDescent="0.25">
      <c r="B40" s="9" t="s">
        <v>85</v>
      </c>
      <c r="C40">
        <v>8.1941091056335139E-2</v>
      </c>
      <c r="D40">
        <v>-4.9439919262182048</v>
      </c>
      <c r="E40">
        <v>7.2674022708528588E-2</v>
      </c>
      <c r="F40">
        <v>-4.524779513892268</v>
      </c>
      <c r="G40">
        <v>7.7708660951161815E-2</v>
      </c>
      <c r="H40">
        <v>-4.9077411495172338</v>
      </c>
      <c r="I40">
        <v>7.2808276691619322E-2</v>
      </c>
      <c r="J40">
        <v>-4.7835525335788693</v>
      </c>
      <c r="O40" s="6" t="s">
        <v>36</v>
      </c>
      <c r="P40" s="7" t="s">
        <v>21</v>
      </c>
      <c r="Q40" s="7" t="s">
        <v>147</v>
      </c>
      <c r="R40" s="7">
        <v>26.36</v>
      </c>
      <c r="S40" s="8">
        <v>24.63</v>
      </c>
      <c r="T40" s="4">
        <v>25.61</v>
      </c>
      <c r="U40">
        <v>22.23</v>
      </c>
      <c r="AD40" s="4"/>
      <c r="AE40" s="4"/>
      <c r="AF40" s="4"/>
      <c r="AG40" s="4"/>
      <c r="AH40" s="4"/>
      <c r="AI40" s="4"/>
      <c r="AJ40" s="4"/>
      <c r="AK40" s="4"/>
    </row>
    <row r="41" spans="2:37" x14ac:dyDescent="0.25">
      <c r="B41" s="4" t="s">
        <v>86</v>
      </c>
      <c r="C41">
        <v>7.1100831998179251E-2</v>
      </c>
      <c r="D41">
        <v>-2.8376479401055237</v>
      </c>
      <c r="E41">
        <v>7.0014668416611595E-2</v>
      </c>
      <c r="F41">
        <v>-2.9087944423674106</v>
      </c>
      <c r="G41">
        <v>7.4016871287216499E-2</v>
      </c>
      <c r="H41">
        <v>-3.3126323957974373</v>
      </c>
      <c r="I41">
        <v>7.1158822009523934E-2</v>
      </c>
      <c r="J41">
        <v>-3.2147114450768699</v>
      </c>
      <c r="O41" s="6" t="s">
        <v>36</v>
      </c>
      <c r="P41" s="7" t="s">
        <v>2</v>
      </c>
      <c r="Q41" s="7" t="s">
        <v>148</v>
      </c>
      <c r="R41" s="7">
        <v>53.49</v>
      </c>
      <c r="S41" s="8">
        <v>52.43</v>
      </c>
      <c r="T41" s="4">
        <v>51.29</v>
      </c>
      <c r="U41" s="19">
        <v>45.57</v>
      </c>
      <c r="AD41" s="4"/>
      <c r="AE41" s="4"/>
      <c r="AF41" s="8"/>
      <c r="AG41" s="8"/>
      <c r="AH41" s="8"/>
      <c r="AI41" s="8"/>
      <c r="AJ41" s="8"/>
      <c r="AK41" s="8"/>
    </row>
    <row r="42" spans="2:37" x14ac:dyDescent="0.25">
      <c r="B42" s="9" t="s">
        <v>87</v>
      </c>
      <c r="C42" t="s">
        <v>124</v>
      </c>
      <c r="D42" t="s">
        <v>124</v>
      </c>
      <c r="E42" t="s">
        <v>124</v>
      </c>
      <c r="F42" t="s">
        <v>124</v>
      </c>
      <c r="G42" t="s">
        <v>124</v>
      </c>
      <c r="H42" t="s">
        <v>124</v>
      </c>
      <c r="O42" s="6" t="s">
        <v>36</v>
      </c>
      <c r="P42" s="7" t="s">
        <v>2</v>
      </c>
      <c r="Q42" s="7" t="s">
        <v>148</v>
      </c>
      <c r="R42" s="7">
        <v>53.49</v>
      </c>
      <c r="S42" s="8">
        <v>52.43</v>
      </c>
      <c r="T42" s="4">
        <v>51.29</v>
      </c>
      <c r="U42">
        <v>45.57</v>
      </c>
      <c r="AD42" s="4"/>
      <c r="AE42" s="4"/>
      <c r="AF42" s="4"/>
      <c r="AG42" s="4"/>
      <c r="AH42" s="4"/>
      <c r="AI42" s="4"/>
      <c r="AJ42" s="4"/>
      <c r="AK42" s="4"/>
    </row>
    <row r="43" spans="2:37" x14ac:dyDescent="0.25">
      <c r="B43" s="4" t="s">
        <v>88</v>
      </c>
      <c r="C43">
        <v>7.6236317732986281E-2</v>
      </c>
      <c r="D43">
        <v>-4.2164995791949273</v>
      </c>
      <c r="E43">
        <v>7.4089462609493506E-2</v>
      </c>
      <c r="F43">
        <v>-4.2094800163800095</v>
      </c>
      <c r="G43">
        <v>7.3154461261043038E-2</v>
      </c>
      <c r="H43">
        <v>-4.2402486484642861</v>
      </c>
      <c r="I43">
        <v>6.8450595623615981E-2</v>
      </c>
      <c r="J43">
        <v>-4.0325760652683558</v>
      </c>
      <c r="O43" s="6" t="s">
        <v>38</v>
      </c>
      <c r="P43" s="7" t="s">
        <v>19</v>
      </c>
      <c r="Q43" s="7" t="s">
        <v>149</v>
      </c>
      <c r="R43" s="7">
        <v>6.56</v>
      </c>
      <c r="S43" s="8">
        <v>7.26</v>
      </c>
      <c r="T43" s="4">
        <v>7.44</v>
      </c>
      <c r="U43">
        <v>7.1</v>
      </c>
      <c r="AD43" s="4"/>
      <c r="AE43" s="4"/>
      <c r="AF43" s="8"/>
      <c r="AG43" s="8"/>
      <c r="AH43" s="8"/>
      <c r="AI43" s="8"/>
      <c r="AJ43" s="8"/>
      <c r="AK43" s="8"/>
    </row>
    <row r="44" spans="2:37" x14ac:dyDescent="0.25">
      <c r="B44" s="9" t="s">
        <v>89</v>
      </c>
      <c r="C44">
        <v>5.896413966184634E-2</v>
      </c>
      <c r="D44">
        <v>-3.5159492817273201</v>
      </c>
      <c r="E44">
        <v>7.0034889240812123E-2</v>
      </c>
      <c r="F44">
        <v>-4.5082192084506065</v>
      </c>
      <c r="G44">
        <v>6.8245031196583997E-2</v>
      </c>
      <c r="H44">
        <v>-4.3795892867631299</v>
      </c>
      <c r="I44">
        <v>6.2801418007225607E-2</v>
      </c>
      <c r="J44">
        <v>-4.141108448254756</v>
      </c>
      <c r="O44" s="6" t="s">
        <v>38</v>
      </c>
      <c r="P44" s="7" t="s">
        <v>19</v>
      </c>
      <c r="Q44" s="7" t="s">
        <v>149</v>
      </c>
      <c r="R44" s="7">
        <v>6.56</v>
      </c>
      <c r="S44" s="8">
        <v>7.26</v>
      </c>
      <c r="T44" s="4">
        <v>18.47</v>
      </c>
      <c r="U44">
        <v>18.86</v>
      </c>
      <c r="AD44" s="4"/>
      <c r="AE44" s="4"/>
      <c r="AF44" s="4"/>
      <c r="AG44" s="4"/>
      <c r="AH44" s="4"/>
      <c r="AI44" s="4"/>
      <c r="AJ44" s="4"/>
      <c r="AK44" s="4"/>
    </row>
    <row r="45" spans="2:37" x14ac:dyDescent="0.25">
      <c r="B45" s="4" t="s">
        <v>90</v>
      </c>
      <c r="C45">
        <v>6.1869457633565883E-2</v>
      </c>
      <c r="D45">
        <v>-4.0478504156146906</v>
      </c>
      <c r="E45">
        <v>7.2674338253205253E-2</v>
      </c>
      <c r="F45">
        <v>-4.8312762118666761</v>
      </c>
      <c r="G45">
        <v>6.5123520352440123E-2</v>
      </c>
      <c r="H45">
        <v>-4.3716151059316468</v>
      </c>
      <c r="I45">
        <v>7.1496850556504871E-2</v>
      </c>
      <c r="J45">
        <v>-5.0568994281441642</v>
      </c>
      <c r="O45" s="6" t="s">
        <v>38</v>
      </c>
      <c r="P45" s="7" t="s">
        <v>21</v>
      </c>
      <c r="Q45" s="7" t="s">
        <v>150</v>
      </c>
      <c r="R45" s="7">
        <v>16.66</v>
      </c>
      <c r="S45" s="8">
        <v>18.760000000000002</v>
      </c>
      <c r="T45" s="4">
        <v>18.47</v>
      </c>
      <c r="U45">
        <v>18.86</v>
      </c>
      <c r="AD45" s="4"/>
      <c r="AE45" s="4"/>
      <c r="AF45" s="8"/>
      <c r="AG45" s="8"/>
      <c r="AH45" s="8"/>
      <c r="AI45" s="8"/>
      <c r="AJ45" s="8"/>
      <c r="AK45" s="8"/>
    </row>
    <row r="46" spans="2:37" x14ac:dyDescent="0.25">
      <c r="B46" s="9" t="s">
        <v>91</v>
      </c>
      <c r="C46" t="s">
        <v>124</v>
      </c>
      <c r="D46" t="s">
        <v>124</v>
      </c>
      <c r="E46" t="s">
        <v>124</v>
      </c>
      <c r="F46" t="s">
        <v>124</v>
      </c>
      <c r="G46" t="s">
        <v>124</v>
      </c>
      <c r="H46" t="s">
        <v>124</v>
      </c>
      <c r="O46" s="6" t="s">
        <v>38</v>
      </c>
      <c r="P46" s="7" t="s">
        <v>21</v>
      </c>
      <c r="Q46" s="7" t="s">
        <v>150</v>
      </c>
      <c r="R46" s="7">
        <v>16.66</v>
      </c>
      <c r="S46" s="8">
        <v>18.760000000000002</v>
      </c>
      <c r="T46" s="4">
        <v>38.99</v>
      </c>
      <c r="U46" s="19">
        <v>41.43</v>
      </c>
      <c r="AD46" s="4"/>
      <c r="AE46" s="4"/>
      <c r="AF46" s="4"/>
      <c r="AG46" s="4"/>
      <c r="AH46" s="4"/>
      <c r="AI46" s="4"/>
      <c r="AJ46" s="4"/>
      <c r="AK46" s="4"/>
    </row>
    <row r="47" spans="2:37" x14ac:dyDescent="0.25">
      <c r="B47" s="4" t="s">
        <v>92</v>
      </c>
      <c r="C47">
        <v>6.284383447308424E-2</v>
      </c>
      <c r="D47">
        <v>-4.1471883468211281</v>
      </c>
      <c r="E47">
        <v>7.456482525567304E-2</v>
      </c>
      <c r="F47">
        <v>-5.1876865320656131</v>
      </c>
      <c r="G47">
        <v>7.4857629941507936E-2</v>
      </c>
      <c r="H47">
        <v>-5.3109380693217121</v>
      </c>
      <c r="I47">
        <v>7.4190021159188838E-2</v>
      </c>
      <c r="J47">
        <v>-5.4296318829450909</v>
      </c>
      <c r="O47" s="6" t="s">
        <v>38</v>
      </c>
      <c r="P47" s="7" t="s">
        <v>2</v>
      </c>
      <c r="Q47" s="7" t="s">
        <v>151</v>
      </c>
      <c r="R47" s="7">
        <v>36.26</v>
      </c>
      <c r="S47" s="8">
        <v>40.53</v>
      </c>
      <c r="T47" s="4">
        <v>38.99</v>
      </c>
      <c r="U47">
        <v>41.43</v>
      </c>
      <c r="AA47" s="19"/>
      <c r="AD47" s="4"/>
      <c r="AE47" s="4"/>
      <c r="AF47" s="8"/>
      <c r="AG47" s="8"/>
      <c r="AH47" s="8"/>
      <c r="AI47" s="8"/>
      <c r="AJ47" s="8"/>
      <c r="AK47" s="8"/>
    </row>
    <row r="48" spans="2:37" x14ac:dyDescent="0.25">
      <c r="B48" s="9" t="s">
        <v>93</v>
      </c>
      <c r="C48">
        <v>7.3272101141309776E-2</v>
      </c>
      <c r="D48">
        <v>-3.8110709357669821</v>
      </c>
      <c r="E48">
        <v>7.2221544405395896E-2</v>
      </c>
      <c r="F48">
        <v>-3.7138138664869724</v>
      </c>
      <c r="G48">
        <v>6.9167922954115724E-2</v>
      </c>
      <c r="H48">
        <v>-3.5317907251694063</v>
      </c>
      <c r="I48">
        <v>6.8948726858813592E-2</v>
      </c>
      <c r="J48">
        <v>-3.5657313000687312</v>
      </c>
      <c r="O48" s="6" t="s">
        <v>40</v>
      </c>
      <c r="P48" s="7" t="s">
        <v>19</v>
      </c>
      <c r="Q48" s="7" t="s">
        <v>152</v>
      </c>
      <c r="R48" s="7">
        <v>11.46</v>
      </c>
      <c r="S48" s="8">
        <v>10.5</v>
      </c>
      <c r="T48" s="4">
        <v>10.18</v>
      </c>
      <c r="U48">
        <v>9.5500000000000007</v>
      </c>
      <c r="AA48" s="19"/>
      <c r="AD48" s="4"/>
      <c r="AE48" s="4"/>
      <c r="AF48" s="4"/>
      <c r="AG48" s="4"/>
      <c r="AH48" s="4"/>
      <c r="AI48" s="4"/>
      <c r="AJ48" s="4"/>
      <c r="AK48" s="4"/>
    </row>
    <row r="49" spans="2:37" x14ac:dyDescent="0.25">
      <c r="B49" s="4" t="s">
        <v>94</v>
      </c>
      <c r="C49">
        <v>5.7372722699367003E-2</v>
      </c>
      <c r="D49">
        <v>-3.2287122770408923</v>
      </c>
      <c r="E49">
        <v>5.6813974169997519E-2</v>
      </c>
      <c r="F49">
        <v>-3.343693710119886</v>
      </c>
      <c r="G49">
        <v>5.6825887915613355E-2</v>
      </c>
      <c r="H49">
        <v>-3.4329154423311943</v>
      </c>
      <c r="I49">
        <v>5.4872659876500737E-2</v>
      </c>
      <c r="J49">
        <v>-3.3865624020431042</v>
      </c>
      <c r="O49" s="6" t="s">
        <v>40</v>
      </c>
      <c r="P49" s="7" t="s">
        <v>19</v>
      </c>
      <c r="Q49" s="7" t="s">
        <v>152</v>
      </c>
      <c r="R49" s="7">
        <v>11.46</v>
      </c>
      <c r="S49" s="8">
        <v>10.5</v>
      </c>
      <c r="T49" s="4">
        <v>22.83</v>
      </c>
      <c r="U49">
        <v>21.45</v>
      </c>
      <c r="AA49" s="19"/>
      <c r="AD49" s="4"/>
      <c r="AE49" s="4"/>
      <c r="AF49" s="8"/>
      <c r="AG49" s="8"/>
      <c r="AH49" s="8"/>
      <c r="AI49" s="8"/>
      <c r="AJ49" s="8"/>
      <c r="AK49" s="8"/>
    </row>
    <row r="50" spans="2:37" x14ac:dyDescent="0.25">
      <c r="B50" s="9" t="s">
        <v>95</v>
      </c>
      <c r="C50">
        <v>0.10643129346578933</v>
      </c>
      <c r="D50">
        <v>-6.1524494533825038</v>
      </c>
      <c r="E50">
        <v>0.10571088068682911</v>
      </c>
      <c r="F50">
        <v>-6.41526266617735</v>
      </c>
      <c r="G50">
        <v>0.11031262420051564</v>
      </c>
      <c r="H50">
        <v>-6.9435139888527839</v>
      </c>
      <c r="I50">
        <v>0.10882680239722842</v>
      </c>
      <c r="J50">
        <v>-6.9905157617110811</v>
      </c>
      <c r="O50" s="6" t="s">
        <v>40</v>
      </c>
      <c r="P50" s="7" t="s">
        <v>21</v>
      </c>
      <c r="Q50" s="7" t="s">
        <v>153</v>
      </c>
      <c r="R50" s="7">
        <v>25.1</v>
      </c>
      <c r="S50" s="8">
        <v>23.63</v>
      </c>
      <c r="T50" s="4">
        <v>22.83</v>
      </c>
      <c r="U50">
        <v>21.45</v>
      </c>
      <c r="AA50" s="19"/>
      <c r="AD50" s="4"/>
      <c r="AE50" s="4"/>
      <c r="AF50" s="4"/>
      <c r="AG50" s="4"/>
      <c r="AH50" s="4"/>
      <c r="AI50" s="4"/>
      <c r="AJ50" s="4"/>
      <c r="AK50" s="4"/>
    </row>
    <row r="51" spans="2:37" x14ac:dyDescent="0.25">
      <c r="B51" s="4" t="s">
        <v>96</v>
      </c>
      <c r="C51" t="s">
        <v>124</v>
      </c>
      <c r="D51" t="s">
        <v>124</v>
      </c>
      <c r="E51" t="s">
        <v>124</v>
      </c>
      <c r="F51" t="s">
        <v>124</v>
      </c>
      <c r="G51" t="s">
        <v>124</v>
      </c>
      <c r="H51" t="s">
        <v>124</v>
      </c>
      <c r="O51" s="6" t="s">
        <v>40</v>
      </c>
      <c r="P51" s="7" t="s">
        <v>21</v>
      </c>
      <c r="Q51" s="7" t="s">
        <v>153</v>
      </c>
      <c r="R51" s="7">
        <v>25.1</v>
      </c>
      <c r="S51" s="8">
        <v>23.63</v>
      </c>
      <c r="T51" s="4">
        <v>43.59</v>
      </c>
      <c r="U51" s="19">
        <v>41.38</v>
      </c>
      <c r="AA51" s="19"/>
      <c r="AD51" s="4"/>
      <c r="AE51" s="4"/>
      <c r="AF51" s="8"/>
      <c r="AG51" s="8"/>
      <c r="AH51" s="8"/>
      <c r="AI51" s="8"/>
      <c r="AJ51" s="8"/>
      <c r="AK51" s="8"/>
    </row>
    <row r="52" spans="2:37" x14ac:dyDescent="0.25">
      <c r="B52" s="9" t="s">
        <v>97</v>
      </c>
      <c r="C52">
        <v>8.3541059074554155E-2</v>
      </c>
      <c r="D52">
        <v>-5.2599570026173916</v>
      </c>
      <c r="E52">
        <v>8.0962921552018174E-2</v>
      </c>
      <c r="F52">
        <v>-5.2395220172989267</v>
      </c>
      <c r="G52">
        <v>7.8995561570020037E-2</v>
      </c>
      <c r="H52">
        <v>-5.190841381312441</v>
      </c>
      <c r="I52">
        <v>7.5089199219808625E-2</v>
      </c>
      <c r="J52">
        <v>-5.0248165361484149</v>
      </c>
      <c r="O52" s="6" t="s">
        <v>40</v>
      </c>
      <c r="P52" s="7" t="s">
        <v>2</v>
      </c>
      <c r="Q52" s="7" t="s">
        <v>154</v>
      </c>
      <c r="R52" s="7">
        <v>46.47</v>
      </c>
      <c r="S52" s="8">
        <v>44.94</v>
      </c>
      <c r="T52" s="4">
        <v>43.59</v>
      </c>
      <c r="U52">
        <v>41.38</v>
      </c>
      <c r="AA52" s="19"/>
      <c r="AD52" s="4"/>
      <c r="AE52" s="4"/>
      <c r="AF52" s="4"/>
      <c r="AG52" s="4"/>
      <c r="AH52" s="4"/>
      <c r="AI52" s="4"/>
      <c r="AJ52" s="4"/>
      <c r="AK52" s="4"/>
    </row>
    <row r="53" spans="2:37" x14ac:dyDescent="0.25">
      <c r="B53" s="4" t="s">
        <v>98</v>
      </c>
      <c r="C53" t="s">
        <v>124</v>
      </c>
      <c r="D53" t="s">
        <v>124</v>
      </c>
      <c r="E53" t="s">
        <v>124</v>
      </c>
      <c r="F53" t="s">
        <v>124</v>
      </c>
      <c r="G53" t="s">
        <v>124</v>
      </c>
      <c r="H53" t="s">
        <v>124</v>
      </c>
      <c r="O53" s="4" t="s">
        <v>42</v>
      </c>
      <c r="P53" s="8" t="s">
        <v>19</v>
      </c>
      <c r="Q53" s="7" t="s">
        <v>155</v>
      </c>
      <c r="R53" s="8">
        <v>12.68</v>
      </c>
      <c r="S53" s="8">
        <v>12.15</v>
      </c>
      <c r="T53" s="4">
        <v>11.04</v>
      </c>
      <c r="U53">
        <v>10.81</v>
      </c>
      <c r="AA53" s="19"/>
    </row>
    <row r="54" spans="2:37" x14ac:dyDescent="0.25">
      <c r="B54" s="9" t="s">
        <v>99</v>
      </c>
      <c r="C54" t="s">
        <v>124</v>
      </c>
      <c r="D54" t="s">
        <v>124</v>
      </c>
      <c r="E54" t="s">
        <v>124</v>
      </c>
      <c r="F54" t="s">
        <v>124</v>
      </c>
      <c r="G54" t="s">
        <v>124</v>
      </c>
      <c r="H54" t="s">
        <v>124</v>
      </c>
      <c r="O54" s="4" t="s">
        <v>42</v>
      </c>
      <c r="P54" s="8" t="s">
        <v>19</v>
      </c>
      <c r="Q54" s="7" t="s">
        <v>155</v>
      </c>
      <c r="R54" s="8">
        <v>12.68</v>
      </c>
      <c r="S54" s="8">
        <v>12.15</v>
      </c>
      <c r="T54" s="4">
        <v>23.95</v>
      </c>
      <c r="U54">
        <v>23.43</v>
      </c>
      <c r="AA54" s="19"/>
    </row>
    <row r="55" spans="2:37" x14ac:dyDescent="0.25">
      <c r="B55" s="4" t="s">
        <v>100</v>
      </c>
      <c r="C55">
        <v>7.0314788125306407E-2</v>
      </c>
      <c r="D55">
        <v>-3.8878302382831555</v>
      </c>
      <c r="E55">
        <v>8.341246042260568E-2</v>
      </c>
      <c r="F55">
        <v>-4.6996353057879894</v>
      </c>
      <c r="G55">
        <v>8.838110570408178E-2</v>
      </c>
      <c r="H55">
        <v>-4.6169196820559808</v>
      </c>
      <c r="I55">
        <v>8.5430522867089853E-2</v>
      </c>
      <c r="J55">
        <v>-4.6406569355230882</v>
      </c>
      <c r="O55" s="4" t="s">
        <v>42</v>
      </c>
      <c r="P55" s="8" t="s">
        <v>21</v>
      </c>
      <c r="Q55" s="7" t="s">
        <v>156</v>
      </c>
      <c r="R55" s="8">
        <v>26.62</v>
      </c>
      <c r="S55" s="8">
        <v>25.75</v>
      </c>
      <c r="T55" s="4">
        <v>23.95</v>
      </c>
      <c r="U55">
        <v>23.43</v>
      </c>
      <c r="AA55" s="19"/>
      <c r="AB55" s="6"/>
    </row>
    <row r="56" spans="2:37" x14ac:dyDescent="0.25">
      <c r="B56" s="9" t="s">
        <v>101</v>
      </c>
      <c r="C56">
        <v>8.2772819960119676E-2</v>
      </c>
      <c r="D56">
        <v>-3.2704576871692534</v>
      </c>
      <c r="E56">
        <v>8.4245985831523901E-2</v>
      </c>
      <c r="F56">
        <v>-3.629778012787984</v>
      </c>
      <c r="G56">
        <v>8.2895217853556594E-2</v>
      </c>
      <c r="H56">
        <v>-3.5709852440998553</v>
      </c>
      <c r="I56">
        <v>8.5635544094489258E-2</v>
      </c>
      <c r="J56">
        <v>-3.9233505675809033</v>
      </c>
      <c r="O56" s="4" t="s">
        <v>42</v>
      </c>
      <c r="P56" s="8" t="s">
        <v>21</v>
      </c>
      <c r="Q56" s="7" t="s">
        <v>156</v>
      </c>
      <c r="R56" s="8">
        <v>26.62</v>
      </c>
      <c r="S56" s="8">
        <v>25.75</v>
      </c>
      <c r="T56" s="4">
        <v>23.95</v>
      </c>
      <c r="U56" s="19">
        <v>43.58</v>
      </c>
      <c r="AA56" s="19"/>
    </row>
    <row r="57" spans="2:37" x14ac:dyDescent="0.25">
      <c r="B57" s="4" t="s">
        <v>102</v>
      </c>
      <c r="C57">
        <v>7.2934413306530194E-2</v>
      </c>
      <c r="D57">
        <v>-3.6708780357557096</v>
      </c>
      <c r="E57">
        <v>7.2835762203806831E-2</v>
      </c>
      <c r="F57">
        <v>-3.9002926814936156</v>
      </c>
      <c r="G57">
        <v>6.8617203670432586E-2</v>
      </c>
      <c r="H57">
        <v>-3.6497702104978069</v>
      </c>
      <c r="I57">
        <v>7.229987322806096E-2</v>
      </c>
      <c r="J57">
        <v>-4.0321842664791481</v>
      </c>
      <c r="O57" s="4" t="s">
        <v>42</v>
      </c>
      <c r="P57" s="8" t="s">
        <v>2</v>
      </c>
      <c r="Q57" s="7" t="s">
        <v>157</v>
      </c>
      <c r="R57" s="8">
        <v>47.54</v>
      </c>
      <c r="S57" s="8">
        <v>46.52</v>
      </c>
      <c r="T57" s="4">
        <v>44.42</v>
      </c>
      <c r="U57">
        <v>43.58</v>
      </c>
      <c r="AA57" s="19"/>
    </row>
    <row r="58" spans="2:37" x14ac:dyDescent="0.25">
      <c r="B58" s="9" t="s">
        <v>103</v>
      </c>
      <c r="C58">
        <v>4.0450234688795897E-2</v>
      </c>
      <c r="D58">
        <v>-1.8257031607866492</v>
      </c>
      <c r="E58">
        <v>5.0458036483334169E-2</v>
      </c>
      <c r="F58">
        <v>-2.4031415913978247</v>
      </c>
      <c r="G58">
        <v>5.2658475573709819E-2</v>
      </c>
      <c r="H58">
        <v>-2.8870062674130956</v>
      </c>
      <c r="I58">
        <v>5.0521088434908261E-2</v>
      </c>
      <c r="J58">
        <v>-2.3905047002538127</v>
      </c>
      <c r="O58" s="4" t="s">
        <v>44</v>
      </c>
      <c r="P58" s="8" t="s">
        <v>19</v>
      </c>
      <c r="Q58" s="7" t="s">
        <v>158</v>
      </c>
      <c r="R58" s="8">
        <v>19.36</v>
      </c>
      <c r="S58" s="8">
        <v>22.26</v>
      </c>
      <c r="T58" s="4">
        <v>17.059999999999999</v>
      </c>
      <c r="U58">
        <v>20.48</v>
      </c>
      <c r="AA58" s="19"/>
    </row>
    <row r="59" spans="2:37" ht="15.75" thickBot="1" x14ac:dyDescent="0.3">
      <c r="B59" s="13" t="s">
        <v>104</v>
      </c>
      <c r="C59">
        <v>5.6963788144680984E-2</v>
      </c>
      <c r="D59">
        <v>-3.2953640432409754</v>
      </c>
      <c r="E59">
        <v>5.2268009653555464E-2</v>
      </c>
      <c r="F59">
        <v>-2.98966686025727</v>
      </c>
      <c r="G59">
        <v>5.1612109913082266E-2</v>
      </c>
      <c r="H59">
        <v>-3.000790491652559</v>
      </c>
      <c r="I59">
        <v>4.7784644190892234E-2</v>
      </c>
      <c r="J59">
        <v>-2.8041680707956842</v>
      </c>
      <c r="O59" s="4" t="s">
        <v>44</v>
      </c>
      <c r="P59" s="8" t="s">
        <v>21</v>
      </c>
      <c r="Q59" s="7" t="s">
        <v>159</v>
      </c>
      <c r="R59" s="8">
        <v>41.51</v>
      </c>
      <c r="S59" s="8">
        <v>43.38</v>
      </c>
      <c r="T59" s="4">
        <v>40.26</v>
      </c>
      <c r="U59">
        <v>40.78</v>
      </c>
      <c r="AA59" s="19"/>
    </row>
    <row r="60" spans="2:37" x14ac:dyDescent="0.25">
      <c r="O60" s="4" t="s">
        <v>44</v>
      </c>
      <c r="P60" s="8" t="s">
        <v>21</v>
      </c>
      <c r="Q60" s="7" t="s">
        <v>159</v>
      </c>
      <c r="R60" s="8">
        <v>41.51</v>
      </c>
      <c r="S60" s="8">
        <v>43.38</v>
      </c>
      <c r="T60" s="4">
        <v>40.26</v>
      </c>
      <c r="U60">
        <v>64.8</v>
      </c>
    </row>
    <row r="61" spans="2:37" x14ac:dyDescent="0.25">
      <c r="O61" s="4" t="s">
        <v>44</v>
      </c>
      <c r="P61" s="8" t="s">
        <v>2</v>
      </c>
      <c r="Q61" s="7" t="s">
        <v>160</v>
      </c>
      <c r="R61" s="8">
        <v>67.72</v>
      </c>
      <c r="S61" s="8">
        <v>67.22</v>
      </c>
      <c r="T61" s="4">
        <v>68.83</v>
      </c>
      <c r="U61" s="19">
        <v>64.8</v>
      </c>
    </row>
    <row r="62" spans="2:37" x14ac:dyDescent="0.25">
      <c r="O62" s="4" t="s">
        <v>44</v>
      </c>
      <c r="P62" s="8" t="s">
        <v>2</v>
      </c>
      <c r="Q62" s="7" t="s">
        <v>160</v>
      </c>
      <c r="R62" s="8">
        <v>67.72</v>
      </c>
      <c r="S62" s="8">
        <v>67.22</v>
      </c>
      <c r="T62" s="4">
        <v>68.83</v>
      </c>
      <c r="U62" s="16">
        <v>64.8</v>
      </c>
    </row>
    <row r="63" spans="2:37" x14ac:dyDescent="0.25">
      <c r="O63" s="4" t="s">
        <v>46</v>
      </c>
      <c r="P63" s="8" t="s">
        <v>19</v>
      </c>
      <c r="Q63" s="7" t="s">
        <v>161</v>
      </c>
      <c r="R63" s="8">
        <v>6.75</v>
      </c>
      <c r="S63" s="8">
        <v>6.97</v>
      </c>
      <c r="T63" s="4">
        <v>6.57</v>
      </c>
      <c r="U63">
        <v>6.84</v>
      </c>
    </row>
    <row r="64" spans="2:37" x14ac:dyDescent="0.25">
      <c r="O64" s="4" t="s">
        <v>46</v>
      </c>
      <c r="P64" s="8" t="s">
        <v>19</v>
      </c>
      <c r="Q64" s="7" t="s">
        <v>161</v>
      </c>
      <c r="R64" s="8">
        <v>6.75</v>
      </c>
      <c r="S64" s="8">
        <v>6.97</v>
      </c>
      <c r="T64" s="4">
        <v>6.57</v>
      </c>
      <c r="U64">
        <v>17.989999999999998</v>
      </c>
    </row>
    <row r="65" spans="2:21" x14ac:dyDescent="0.25">
      <c r="O65" s="4" t="s">
        <v>46</v>
      </c>
      <c r="P65" s="8" t="s">
        <v>21</v>
      </c>
      <c r="Q65" s="7" t="s">
        <v>162</v>
      </c>
      <c r="R65" s="8">
        <v>16.72</v>
      </c>
      <c r="S65" s="8">
        <v>18.86</v>
      </c>
      <c r="T65" s="4">
        <v>17.87</v>
      </c>
      <c r="U65">
        <v>17.989999999999998</v>
      </c>
    </row>
    <row r="66" spans="2:21" x14ac:dyDescent="0.25">
      <c r="O66" s="4" t="s">
        <v>46</v>
      </c>
      <c r="P66" s="8" t="s">
        <v>2</v>
      </c>
      <c r="Q66" s="7" t="s">
        <v>163</v>
      </c>
      <c r="R66" s="8">
        <v>35.770000000000003</v>
      </c>
      <c r="S66" s="8">
        <v>41.92</v>
      </c>
      <c r="T66" s="4">
        <v>40.26</v>
      </c>
      <c r="U66" s="19">
        <v>39.590000000000003</v>
      </c>
    </row>
    <row r="67" spans="2:21" x14ac:dyDescent="0.25">
      <c r="B67">
        <v>2020</v>
      </c>
      <c r="C67" s="21"/>
      <c r="O67" s="4" t="s">
        <v>46</v>
      </c>
      <c r="P67" s="8" t="s">
        <v>2</v>
      </c>
      <c r="Q67" s="7" t="s">
        <v>163</v>
      </c>
      <c r="R67" s="8">
        <v>35.770000000000003</v>
      </c>
      <c r="S67" s="8">
        <v>41.92</v>
      </c>
      <c r="T67" s="4">
        <v>40.26</v>
      </c>
      <c r="U67">
        <v>39.590000000000003</v>
      </c>
    </row>
    <row r="68" spans="2:21" x14ac:dyDescent="0.25">
      <c r="B68">
        <v>2021</v>
      </c>
      <c r="O68" s="4" t="s">
        <v>48</v>
      </c>
      <c r="P68" s="8" t="s">
        <v>19</v>
      </c>
      <c r="Q68" s="7" t="s">
        <v>164</v>
      </c>
      <c r="R68" s="8">
        <v>12.18</v>
      </c>
      <c r="S68" s="8">
        <v>12.32</v>
      </c>
      <c r="T68" s="4">
        <v>12.24</v>
      </c>
      <c r="U68">
        <v>11.58</v>
      </c>
    </row>
    <row r="69" spans="2:21" x14ac:dyDescent="0.25">
      <c r="B69">
        <v>2023</v>
      </c>
      <c r="O69" s="4" t="s">
        <v>48</v>
      </c>
      <c r="P69" s="8" t="s">
        <v>19</v>
      </c>
      <c r="Q69" s="7" t="s">
        <v>164</v>
      </c>
      <c r="R69" s="8">
        <v>12.18</v>
      </c>
      <c r="S69" s="8">
        <v>12.32</v>
      </c>
      <c r="T69" s="4">
        <v>12.24</v>
      </c>
      <c r="U69">
        <v>28.01</v>
      </c>
    </row>
    <row r="70" spans="2:21" x14ac:dyDescent="0.25">
      <c r="O70" s="4" t="s">
        <v>48</v>
      </c>
      <c r="P70" s="8" t="s">
        <v>21</v>
      </c>
      <c r="Q70" s="7" t="s">
        <v>165</v>
      </c>
      <c r="R70" s="8">
        <v>29.52</v>
      </c>
      <c r="S70" s="8">
        <v>29.45</v>
      </c>
      <c r="T70" s="4">
        <v>29.6</v>
      </c>
      <c r="U70">
        <v>28.01</v>
      </c>
    </row>
    <row r="71" spans="2:21" x14ac:dyDescent="0.25">
      <c r="B71" s="4"/>
      <c r="O71" s="4" t="s">
        <v>48</v>
      </c>
      <c r="P71" s="8" t="s">
        <v>2</v>
      </c>
      <c r="Q71" s="7" t="s">
        <v>166</v>
      </c>
      <c r="R71" s="8">
        <v>55.84</v>
      </c>
      <c r="S71" s="8">
        <v>55.37</v>
      </c>
      <c r="T71" s="4">
        <v>55.89</v>
      </c>
      <c r="U71" s="19">
        <v>53.63</v>
      </c>
    </row>
    <row r="72" spans="2:21" x14ac:dyDescent="0.25">
      <c r="B72" s="9" t="s">
        <v>20</v>
      </c>
      <c r="O72" s="4" t="s">
        <v>48</v>
      </c>
      <c r="P72" s="8" t="s">
        <v>2</v>
      </c>
      <c r="Q72" s="7" t="s">
        <v>166</v>
      </c>
      <c r="R72" s="8">
        <v>55.84</v>
      </c>
      <c r="S72" s="8">
        <v>55.37</v>
      </c>
      <c r="T72" s="4">
        <v>55.89</v>
      </c>
      <c r="U72">
        <v>53.63</v>
      </c>
    </row>
    <row r="73" spans="2:21" x14ac:dyDescent="0.25">
      <c r="B73" s="4" t="s">
        <v>22</v>
      </c>
      <c r="O73" s="4" t="s">
        <v>50</v>
      </c>
      <c r="P73" s="8" t="s">
        <v>19</v>
      </c>
      <c r="Q73" s="7" t="s">
        <v>167</v>
      </c>
      <c r="R73" s="8">
        <v>9.92</v>
      </c>
      <c r="S73" s="8">
        <v>12.85</v>
      </c>
      <c r="T73" s="4">
        <v>10.17</v>
      </c>
      <c r="U73">
        <v>11.39</v>
      </c>
    </row>
    <row r="74" spans="2:21" x14ac:dyDescent="0.25">
      <c r="B74" s="9" t="s">
        <v>24</v>
      </c>
      <c r="O74" s="4" t="s">
        <v>50</v>
      </c>
      <c r="P74" s="8" t="s">
        <v>21</v>
      </c>
      <c r="Q74" s="7" t="s">
        <v>168</v>
      </c>
      <c r="R74" s="8">
        <v>26.29</v>
      </c>
      <c r="S74" s="8">
        <v>30.19</v>
      </c>
      <c r="T74" s="4">
        <v>27.5</v>
      </c>
      <c r="U74">
        <v>26.15</v>
      </c>
    </row>
    <row r="75" spans="2:21" x14ac:dyDescent="0.25">
      <c r="B75" s="4" t="s">
        <v>26</v>
      </c>
      <c r="O75" s="4" t="s">
        <v>50</v>
      </c>
      <c r="P75" s="8" t="s">
        <v>21</v>
      </c>
      <c r="Q75" s="7" t="s">
        <v>168</v>
      </c>
      <c r="R75" s="8">
        <v>26.29</v>
      </c>
      <c r="S75" s="8">
        <v>30.19</v>
      </c>
      <c r="T75" s="4">
        <v>27.5</v>
      </c>
      <c r="U75">
        <v>26.15</v>
      </c>
    </row>
    <row r="76" spans="2:21" x14ac:dyDescent="0.25">
      <c r="B76" s="4" t="s">
        <v>31</v>
      </c>
      <c r="O76" s="4" t="s">
        <v>50</v>
      </c>
      <c r="P76" s="8" t="s">
        <v>2</v>
      </c>
      <c r="Q76" s="7" t="s">
        <v>169</v>
      </c>
      <c r="R76" s="8">
        <v>53.6</v>
      </c>
      <c r="S76" s="8">
        <v>55.92</v>
      </c>
      <c r="T76" s="4">
        <v>55.97</v>
      </c>
      <c r="U76" s="16">
        <v>49.39</v>
      </c>
    </row>
    <row r="77" spans="2:21" x14ac:dyDescent="0.25">
      <c r="B77" s="9" t="s">
        <v>33</v>
      </c>
      <c r="O77" s="4" t="s">
        <v>50</v>
      </c>
      <c r="P77" s="8" t="s">
        <v>2</v>
      </c>
      <c r="Q77" s="7" t="s">
        <v>169</v>
      </c>
      <c r="R77" s="8">
        <v>53.6</v>
      </c>
      <c r="S77" s="8">
        <v>55.92</v>
      </c>
      <c r="T77" s="4">
        <v>55.97</v>
      </c>
      <c r="U77">
        <v>49.39</v>
      </c>
    </row>
    <row r="78" spans="2:21" x14ac:dyDescent="0.25">
      <c r="B78" s="4" t="s">
        <v>35</v>
      </c>
      <c r="O78" s="4" t="s">
        <v>52</v>
      </c>
      <c r="P78" s="8" t="s">
        <v>19</v>
      </c>
      <c r="Q78" s="7" t="s">
        <v>170</v>
      </c>
      <c r="R78" s="8">
        <v>10.55</v>
      </c>
      <c r="S78" s="8">
        <v>9.5399999999999991</v>
      </c>
      <c r="T78" s="4">
        <v>10.56</v>
      </c>
      <c r="U78">
        <v>9.33</v>
      </c>
    </row>
    <row r="79" spans="2:21" x14ac:dyDescent="0.25">
      <c r="B79" s="9" t="s">
        <v>37</v>
      </c>
      <c r="O79" s="4" t="s">
        <v>52</v>
      </c>
      <c r="P79" s="8" t="s">
        <v>21</v>
      </c>
      <c r="Q79" s="7" t="s">
        <v>171</v>
      </c>
      <c r="R79" s="8">
        <v>23.95</v>
      </c>
      <c r="S79" s="8">
        <v>24.6</v>
      </c>
      <c r="T79" s="4">
        <v>24.14</v>
      </c>
      <c r="U79">
        <v>22.62</v>
      </c>
    </row>
    <row r="80" spans="2:21" x14ac:dyDescent="0.25">
      <c r="B80" s="9" t="s">
        <v>41</v>
      </c>
      <c r="O80" s="4" t="s">
        <v>52</v>
      </c>
      <c r="P80" s="8" t="s">
        <v>21</v>
      </c>
      <c r="Q80" s="7" t="s">
        <v>171</v>
      </c>
      <c r="R80" s="8">
        <v>23.95</v>
      </c>
      <c r="S80" s="8">
        <v>24.6</v>
      </c>
      <c r="T80" s="4">
        <v>24.14</v>
      </c>
      <c r="U80">
        <v>22.62</v>
      </c>
    </row>
    <row r="81" spans="2:21" x14ac:dyDescent="0.25">
      <c r="B81" s="4" t="s">
        <v>43</v>
      </c>
      <c r="O81" s="4" t="s">
        <v>52</v>
      </c>
      <c r="P81" s="8" t="s">
        <v>2</v>
      </c>
      <c r="Q81" s="7" t="s">
        <v>172</v>
      </c>
      <c r="R81" s="8">
        <v>45.66</v>
      </c>
      <c r="S81" s="8">
        <v>50.23</v>
      </c>
      <c r="T81" s="4">
        <v>46.18</v>
      </c>
      <c r="U81" s="16">
        <v>45.37</v>
      </c>
    </row>
    <row r="82" spans="2:21" x14ac:dyDescent="0.25">
      <c r="B82" s="9" t="s">
        <v>45</v>
      </c>
      <c r="O82" s="4" t="s">
        <v>52</v>
      </c>
      <c r="P82" s="8" t="s">
        <v>2</v>
      </c>
      <c r="Q82" s="7" t="s">
        <v>172</v>
      </c>
      <c r="R82" s="8">
        <v>45.66</v>
      </c>
      <c r="S82" s="8">
        <v>50.23</v>
      </c>
      <c r="T82" s="4">
        <v>46.18</v>
      </c>
      <c r="U82">
        <v>45.37</v>
      </c>
    </row>
    <row r="83" spans="2:21" ht="30" x14ac:dyDescent="0.25">
      <c r="B83" s="4" t="s">
        <v>47</v>
      </c>
      <c r="O83" s="4" t="s">
        <v>54</v>
      </c>
      <c r="P83" s="8" t="s">
        <v>19</v>
      </c>
      <c r="Q83" s="7" t="s">
        <v>173</v>
      </c>
      <c r="R83" s="8">
        <v>13.52</v>
      </c>
      <c r="S83" s="8">
        <v>12.29</v>
      </c>
      <c r="T83" s="4">
        <v>13.21</v>
      </c>
      <c r="U83">
        <v>11.05</v>
      </c>
    </row>
    <row r="84" spans="2:21" ht="30" x14ac:dyDescent="0.25">
      <c r="B84" s="9" t="s">
        <v>49</v>
      </c>
      <c r="O84" s="4" t="s">
        <v>54</v>
      </c>
      <c r="P84" s="8" t="s">
        <v>19</v>
      </c>
      <c r="Q84" s="7" t="s">
        <v>173</v>
      </c>
      <c r="R84" s="8">
        <v>13.52</v>
      </c>
      <c r="S84" s="8">
        <v>12.29</v>
      </c>
      <c r="T84" s="4">
        <v>33.06</v>
      </c>
      <c r="U84">
        <v>26.99</v>
      </c>
    </row>
    <row r="85" spans="2:21" ht="30" x14ac:dyDescent="0.25">
      <c r="B85" s="12" t="s">
        <v>51</v>
      </c>
      <c r="O85" s="4" t="s">
        <v>54</v>
      </c>
      <c r="P85" s="8" t="s">
        <v>21</v>
      </c>
      <c r="Q85" s="7" t="s">
        <v>174</v>
      </c>
      <c r="R85" s="8">
        <v>31.98</v>
      </c>
      <c r="S85" s="8">
        <v>30.34</v>
      </c>
      <c r="T85" s="4">
        <v>33.06</v>
      </c>
      <c r="U85">
        <v>26.99</v>
      </c>
    </row>
    <row r="86" spans="2:21" ht="30" x14ac:dyDescent="0.25">
      <c r="B86" s="9" t="s">
        <v>53</v>
      </c>
      <c r="O86" s="4" t="s">
        <v>54</v>
      </c>
      <c r="P86" s="8" t="s">
        <v>2</v>
      </c>
      <c r="Q86" s="7" t="s">
        <v>175</v>
      </c>
      <c r="R86" s="8">
        <v>58.59</v>
      </c>
      <c r="S86" s="8">
        <v>57.5</v>
      </c>
      <c r="T86" s="4">
        <v>61.59</v>
      </c>
      <c r="U86" s="16">
        <v>52.37</v>
      </c>
    </row>
    <row r="87" spans="2:21" ht="30" x14ac:dyDescent="0.25">
      <c r="B87" s="4" t="s">
        <v>55</v>
      </c>
      <c r="O87" s="4" t="s">
        <v>54</v>
      </c>
      <c r="P87" s="8" t="s">
        <v>2</v>
      </c>
      <c r="Q87" s="7" t="s">
        <v>175</v>
      </c>
      <c r="R87" s="8">
        <v>58.59</v>
      </c>
      <c r="S87" s="8">
        <v>57.5</v>
      </c>
      <c r="T87" s="4">
        <v>61.59</v>
      </c>
      <c r="U87">
        <v>52.37</v>
      </c>
    </row>
    <row r="88" spans="2:21" x14ac:dyDescent="0.25">
      <c r="B88" s="9" t="s">
        <v>57</v>
      </c>
      <c r="O88" s="4" t="s">
        <v>56</v>
      </c>
      <c r="P88" s="8" t="s">
        <v>19</v>
      </c>
      <c r="Q88" s="7" t="s">
        <v>176</v>
      </c>
      <c r="R88" s="8">
        <v>11.68</v>
      </c>
      <c r="S88" s="8">
        <v>12.21</v>
      </c>
      <c r="T88" s="4">
        <v>11.87</v>
      </c>
      <c r="U88">
        <v>11.6</v>
      </c>
    </row>
    <row r="89" spans="2:21" x14ac:dyDescent="0.25">
      <c r="B89" s="4" t="s">
        <v>59</v>
      </c>
      <c r="O89" s="4" t="s">
        <v>56</v>
      </c>
      <c r="P89" s="8" t="s">
        <v>21</v>
      </c>
      <c r="Q89" s="7" t="s">
        <v>177</v>
      </c>
      <c r="R89" s="8">
        <v>27.26</v>
      </c>
      <c r="S89" s="8">
        <v>28.55</v>
      </c>
      <c r="T89" s="4">
        <v>28.87</v>
      </c>
      <c r="U89">
        <v>28.64</v>
      </c>
    </row>
    <row r="90" spans="2:21" x14ac:dyDescent="0.25">
      <c r="B90" s="9" t="s">
        <v>61</v>
      </c>
      <c r="O90" s="4" t="s">
        <v>56</v>
      </c>
      <c r="P90" s="8" t="s">
        <v>21</v>
      </c>
      <c r="Q90" s="7" t="s">
        <v>177</v>
      </c>
      <c r="R90" s="8">
        <v>27.26</v>
      </c>
      <c r="S90" s="8">
        <v>28.55</v>
      </c>
      <c r="T90" s="4">
        <v>28.87</v>
      </c>
      <c r="U90">
        <v>28.64</v>
      </c>
    </row>
    <row r="91" spans="2:21" x14ac:dyDescent="0.25">
      <c r="B91" s="4" t="s">
        <v>63</v>
      </c>
      <c r="O91" s="4" t="s">
        <v>56</v>
      </c>
      <c r="P91" s="8" t="s">
        <v>2</v>
      </c>
      <c r="Q91" s="7" t="s">
        <v>178</v>
      </c>
      <c r="R91" s="8">
        <v>51.48</v>
      </c>
      <c r="S91" s="8">
        <v>53.45</v>
      </c>
      <c r="T91" s="4">
        <v>55.01</v>
      </c>
      <c r="U91" s="16">
        <v>55.1</v>
      </c>
    </row>
    <row r="92" spans="2:21" x14ac:dyDescent="0.25">
      <c r="B92" s="9" t="s">
        <v>65</v>
      </c>
      <c r="O92" s="4" t="s">
        <v>56</v>
      </c>
      <c r="P92" s="8" t="s">
        <v>2</v>
      </c>
      <c r="Q92" s="7" t="s">
        <v>178</v>
      </c>
      <c r="R92" s="8">
        <v>51.48</v>
      </c>
      <c r="S92" s="8">
        <v>53.45</v>
      </c>
      <c r="T92" s="4">
        <v>55.01</v>
      </c>
      <c r="U92">
        <v>55.1</v>
      </c>
    </row>
    <row r="93" spans="2:21" x14ac:dyDescent="0.25">
      <c r="B93" s="9" t="s">
        <v>69</v>
      </c>
      <c r="O93" s="4" t="s">
        <v>58</v>
      </c>
      <c r="P93" s="8" t="s">
        <v>19</v>
      </c>
      <c r="Q93" s="7" t="s">
        <v>179</v>
      </c>
      <c r="R93" s="8">
        <v>8.7100000000000009</v>
      </c>
      <c r="S93" s="8">
        <v>7.76</v>
      </c>
      <c r="T93" s="4">
        <v>8.69</v>
      </c>
      <c r="U93" s="19">
        <v>6.99</v>
      </c>
    </row>
    <row r="94" spans="2:21" x14ac:dyDescent="0.25">
      <c r="B94" s="4" t="s">
        <v>71</v>
      </c>
      <c r="O94" s="4" t="s">
        <v>58</v>
      </c>
      <c r="P94" s="8" t="s">
        <v>21</v>
      </c>
      <c r="Q94" s="7" t="s">
        <v>180</v>
      </c>
      <c r="R94" s="8">
        <v>23.26</v>
      </c>
      <c r="S94" s="8">
        <v>23.62</v>
      </c>
      <c r="T94" s="4">
        <v>24.11</v>
      </c>
      <c r="U94" s="19">
        <v>21.28</v>
      </c>
    </row>
    <row r="95" spans="2:21" x14ac:dyDescent="0.25">
      <c r="B95" s="9" t="s">
        <v>73</v>
      </c>
      <c r="O95" s="4" t="s">
        <v>58</v>
      </c>
      <c r="P95" s="8" t="s">
        <v>21</v>
      </c>
      <c r="Q95" s="7" t="s">
        <v>180</v>
      </c>
      <c r="R95" s="8">
        <v>23.26</v>
      </c>
      <c r="S95" s="8">
        <v>23.62</v>
      </c>
      <c r="T95" s="4">
        <v>24.11</v>
      </c>
      <c r="U95" s="19">
        <v>21.28</v>
      </c>
    </row>
    <row r="96" spans="2:21" x14ac:dyDescent="0.25">
      <c r="B96" s="9" t="s">
        <v>77</v>
      </c>
      <c r="O96" s="4" t="s">
        <v>58</v>
      </c>
      <c r="P96" s="8" t="s">
        <v>2</v>
      </c>
      <c r="Q96" s="7" t="s">
        <v>181</v>
      </c>
      <c r="R96" s="8">
        <v>49.06</v>
      </c>
      <c r="S96" s="8">
        <v>53.22</v>
      </c>
      <c r="T96" s="4">
        <v>51.48</v>
      </c>
      <c r="U96" s="19">
        <v>49.3</v>
      </c>
    </row>
    <row r="97" spans="2:21" x14ac:dyDescent="0.25">
      <c r="B97" s="9" t="s">
        <v>79</v>
      </c>
      <c r="O97" s="4" t="s">
        <v>58</v>
      </c>
      <c r="P97" s="8" t="s">
        <v>2</v>
      </c>
      <c r="Q97" s="7" t="s">
        <v>181</v>
      </c>
      <c r="R97" s="8">
        <v>49.06</v>
      </c>
      <c r="S97" s="8">
        <v>53.22</v>
      </c>
      <c r="T97" s="4">
        <v>51.48</v>
      </c>
      <c r="U97" s="19">
        <v>49.3</v>
      </c>
    </row>
    <row r="98" spans="2:21" x14ac:dyDescent="0.25">
      <c r="B98" s="4" t="s">
        <v>80</v>
      </c>
      <c r="O98" s="4" t="s">
        <v>60</v>
      </c>
      <c r="P98" s="8" t="s">
        <v>19</v>
      </c>
      <c r="Q98" s="7" t="s">
        <v>182</v>
      </c>
      <c r="R98" s="8">
        <v>28.4</v>
      </c>
      <c r="S98" s="8">
        <v>26.16</v>
      </c>
      <c r="T98" s="4">
        <v>25.53</v>
      </c>
      <c r="U98">
        <v>22.3</v>
      </c>
    </row>
    <row r="99" spans="2:21" x14ac:dyDescent="0.25">
      <c r="B99" s="9" t="s">
        <v>83</v>
      </c>
      <c r="O99" s="4" t="s">
        <v>60</v>
      </c>
      <c r="P99" s="8" t="s">
        <v>21</v>
      </c>
      <c r="Q99" s="7" t="s">
        <v>183</v>
      </c>
      <c r="R99" s="8">
        <v>58.24</v>
      </c>
      <c r="S99" s="8">
        <v>54.6</v>
      </c>
      <c r="T99" s="4">
        <v>53.91</v>
      </c>
      <c r="U99">
        <v>50.88</v>
      </c>
    </row>
    <row r="100" spans="2:21" x14ac:dyDescent="0.25">
      <c r="B100" s="4" t="s">
        <v>84</v>
      </c>
      <c r="O100" s="4" t="s">
        <v>60</v>
      </c>
      <c r="P100" s="8" t="s">
        <v>21</v>
      </c>
      <c r="Q100" s="7" t="s">
        <v>183</v>
      </c>
      <c r="R100" s="8">
        <v>58.24</v>
      </c>
      <c r="S100" s="8">
        <v>54.6</v>
      </c>
      <c r="T100" s="4">
        <v>53.91</v>
      </c>
      <c r="U100">
        <v>78.900000000000006</v>
      </c>
    </row>
    <row r="101" spans="2:21" x14ac:dyDescent="0.25">
      <c r="B101" s="9" t="s">
        <v>85</v>
      </c>
      <c r="O101" s="4" t="s">
        <v>60</v>
      </c>
      <c r="P101" s="8" t="s">
        <v>2</v>
      </c>
      <c r="Q101" s="7" t="s">
        <v>184</v>
      </c>
      <c r="R101" s="8">
        <v>83.06</v>
      </c>
      <c r="S101" s="8">
        <v>80.33</v>
      </c>
      <c r="T101" s="4">
        <v>79.959999999999994</v>
      </c>
      <c r="U101" s="16">
        <v>78.900000000000006</v>
      </c>
    </row>
    <row r="102" spans="2:21" x14ac:dyDescent="0.25">
      <c r="B102" s="4" t="s">
        <v>86</v>
      </c>
      <c r="O102" s="4" t="s">
        <v>60</v>
      </c>
      <c r="P102" s="8" t="s">
        <v>2</v>
      </c>
      <c r="Q102" s="7" t="s">
        <v>184</v>
      </c>
      <c r="R102" s="8">
        <v>83.06</v>
      </c>
      <c r="S102" s="8">
        <v>80.33</v>
      </c>
      <c r="T102" s="4">
        <v>79.959999999999994</v>
      </c>
      <c r="U102">
        <v>78.900000000000006</v>
      </c>
    </row>
    <row r="103" spans="2:21" x14ac:dyDescent="0.25">
      <c r="B103" s="4" t="s">
        <v>88</v>
      </c>
      <c r="O103" s="4" t="s">
        <v>62</v>
      </c>
      <c r="P103" s="8" t="s">
        <v>19</v>
      </c>
      <c r="Q103" s="7" t="s">
        <v>185</v>
      </c>
      <c r="R103" s="8">
        <v>11.94</v>
      </c>
      <c r="S103" s="8">
        <v>11.29</v>
      </c>
      <c r="T103" s="4">
        <v>10.7</v>
      </c>
      <c r="U103">
        <v>9.5399999999999991</v>
      </c>
    </row>
    <row r="104" spans="2:21" x14ac:dyDescent="0.25">
      <c r="B104" s="9" t="s">
        <v>89</v>
      </c>
      <c r="O104" s="4" t="s">
        <v>62</v>
      </c>
      <c r="P104" s="8" t="s">
        <v>19</v>
      </c>
      <c r="Q104" s="7" t="s">
        <v>185</v>
      </c>
      <c r="R104" s="8">
        <v>11.94</v>
      </c>
      <c r="S104" s="8">
        <v>11.29</v>
      </c>
      <c r="T104" s="4">
        <v>10.7</v>
      </c>
      <c r="U104">
        <v>23.99</v>
      </c>
    </row>
    <row r="105" spans="2:21" x14ac:dyDescent="0.25">
      <c r="B105" s="4" t="s">
        <v>90</v>
      </c>
      <c r="O105" s="4" t="s">
        <v>62</v>
      </c>
      <c r="P105" s="8" t="s">
        <v>21</v>
      </c>
      <c r="Q105" s="7" t="s">
        <v>186</v>
      </c>
      <c r="R105" s="8">
        <v>27.93</v>
      </c>
      <c r="S105" s="8">
        <v>26.89</v>
      </c>
      <c r="T105" s="4">
        <v>25.6</v>
      </c>
      <c r="U105">
        <v>23.99</v>
      </c>
    </row>
    <row r="106" spans="2:21" x14ac:dyDescent="0.25">
      <c r="B106" s="4" t="s">
        <v>92</v>
      </c>
      <c r="O106" s="4" t="s">
        <v>62</v>
      </c>
      <c r="P106" s="8" t="s">
        <v>21</v>
      </c>
      <c r="Q106" s="7" t="s">
        <v>186</v>
      </c>
      <c r="R106" s="8">
        <v>27.93</v>
      </c>
      <c r="S106" s="8">
        <v>26.89</v>
      </c>
      <c r="T106" s="4">
        <v>49.71</v>
      </c>
      <c r="U106" s="16">
        <v>48.57</v>
      </c>
    </row>
    <row r="107" spans="2:21" x14ac:dyDescent="0.25">
      <c r="B107" s="9" t="s">
        <v>93</v>
      </c>
      <c r="O107" s="4" t="s">
        <v>62</v>
      </c>
      <c r="P107" s="8" t="s">
        <v>2</v>
      </c>
      <c r="Q107" s="7" t="s">
        <v>187</v>
      </c>
      <c r="R107" s="8">
        <v>52.55</v>
      </c>
      <c r="S107" s="8">
        <v>51.51</v>
      </c>
      <c r="T107" s="4">
        <v>49.71</v>
      </c>
      <c r="U107">
        <v>48.57</v>
      </c>
    </row>
    <row r="108" spans="2:21" x14ac:dyDescent="0.25">
      <c r="B108" s="4" t="s">
        <v>94</v>
      </c>
      <c r="O108" s="4" t="s">
        <v>64</v>
      </c>
      <c r="P108" s="8" t="s">
        <v>19</v>
      </c>
      <c r="Q108" s="7" t="s">
        <v>188</v>
      </c>
      <c r="R108" s="8">
        <v>10.27</v>
      </c>
      <c r="S108" s="8">
        <v>8.2100000000000009</v>
      </c>
      <c r="T108" s="4">
        <v>7.97</v>
      </c>
      <c r="U108">
        <v>7.97</v>
      </c>
    </row>
    <row r="109" spans="2:21" x14ac:dyDescent="0.25">
      <c r="B109" s="9" t="s">
        <v>95</v>
      </c>
      <c r="O109" s="4" t="s">
        <v>64</v>
      </c>
      <c r="P109" s="8" t="s">
        <v>19</v>
      </c>
      <c r="Q109" s="7" t="s">
        <v>188</v>
      </c>
      <c r="R109" s="8">
        <v>10.27</v>
      </c>
      <c r="S109" s="8">
        <v>8.2100000000000009</v>
      </c>
      <c r="T109" s="4">
        <v>7.97</v>
      </c>
      <c r="U109">
        <v>21.78</v>
      </c>
    </row>
    <row r="110" spans="2:21" x14ac:dyDescent="0.25">
      <c r="B110" s="9" t="s">
        <v>97</v>
      </c>
      <c r="O110" s="4" t="s">
        <v>64</v>
      </c>
      <c r="P110" s="8" t="s">
        <v>21</v>
      </c>
      <c r="Q110" s="7" t="s">
        <v>189</v>
      </c>
      <c r="R110" s="8">
        <v>26.11</v>
      </c>
      <c r="S110" s="8">
        <v>23.79</v>
      </c>
      <c r="T110" s="4">
        <v>23.31</v>
      </c>
      <c r="U110">
        <v>21.78</v>
      </c>
    </row>
    <row r="111" spans="2:21" x14ac:dyDescent="0.25">
      <c r="B111" s="4" t="s">
        <v>100</v>
      </c>
      <c r="O111" s="4" t="s">
        <v>64</v>
      </c>
      <c r="P111" s="8" t="s">
        <v>2</v>
      </c>
      <c r="Q111" s="7" t="s">
        <v>190</v>
      </c>
      <c r="R111" s="8">
        <v>52.17</v>
      </c>
      <c r="S111" s="8">
        <v>52.14</v>
      </c>
      <c r="T111" s="4">
        <v>51.6</v>
      </c>
      <c r="U111" s="16">
        <v>47.21</v>
      </c>
    </row>
    <row r="112" spans="2:21" x14ac:dyDescent="0.25">
      <c r="B112" s="9" t="s">
        <v>101</v>
      </c>
      <c r="O112" s="4" t="s">
        <v>64</v>
      </c>
      <c r="P112" s="8" t="s">
        <v>2</v>
      </c>
      <c r="Q112" s="7" t="s">
        <v>190</v>
      </c>
      <c r="R112" s="8">
        <v>52.17</v>
      </c>
      <c r="S112" s="8">
        <v>52.14</v>
      </c>
      <c r="T112" s="4">
        <v>51.6</v>
      </c>
      <c r="U112">
        <v>47.21</v>
      </c>
    </row>
    <row r="113" spans="2:21" x14ac:dyDescent="0.25">
      <c r="B113" s="4" t="s">
        <v>102</v>
      </c>
      <c r="O113" s="4" t="s">
        <v>66</v>
      </c>
      <c r="P113" s="8" t="s">
        <v>19</v>
      </c>
      <c r="Q113" s="7" t="s">
        <v>191</v>
      </c>
      <c r="R113" s="8">
        <v>8.4499999999999993</v>
      </c>
      <c r="S113" s="8">
        <v>7.74</v>
      </c>
      <c r="T113" s="4">
        <v>8.02</v>
      </c>
      <c r="U113">
        <v>7.3</v>
      </c>
    </row>
    <row r="114" spans="2:21" x14ac:dyDescent="0.25">
      <c r="B114" s="9" t="s">
        <v>103</v>
      </c>
      <c r="O114" s="4" t="s">
        <v>66</v>
      </c>
      <c r="P114" s="8" t="s">
        <v>21</v>
      </c>
      <c r="Q114" s="7" t="s">
        <v>192</v>
      </c>
      <c r="R114" s="8">
        <v>24.94</v>
      </c>
      <c r="S114" s="8">
        <v>23.9</v>
      </c>
      <c r="T114" s="4">
        <v>23.82</v>
      </c>
      <c r="U114">
        <v>21.95</v>
      </c>
    </row>
    <row r="115" spans="2:21" ht="15.75" thickBot="1" x14ac:dyDescent="0.3">
      <c r="B115" s="13" t="s">
        <v>104</v>
      </c>
      <c r="O115" s="4" t="s">
        <v>66</v>
      </c>
      <c r="P115" s="8" t="s">
        <v>21</v>
      </c>
      <c r="Q115" s="7" t="s">
        <v>192</v>
      </c>
      <c r="R115" s="8">
        <v>24.94</v>
      </c>
      <c r="S115" s="8">
        <v>23.9</v>
      </c>
      <c r="T115" s="4">
        <v>23.82</v>
      </c>
      <c r="U115">
        <v>2195</v>
      </c>
    </row>
    <row r="116" spans="2:21" x14ac:dyDescent="0.25">
      <c r="O116" s="4" t="s">
        <v>66</v>
      </c>
      <c r="P116" s="8" t="s">
        <v>2</v>
      </c>
      <c r="Q116" s="7" t="s">
        <v>193</v>
      </c>
      <c r="R116" s="8">
        <v>54.46</v>
      </c>
      <c r="S116" s="8">
        <v>54.04</v>
      </c>
      <c r="T116" s="4">
        <v>52.85</v>
      </c>
      <c r="U116" s="16">
        <v>50.11</v>
      </c>
    </row>
    <row r="117" spans="2:21" x14ac:dyDescent="0.25">
      <c r="O117" s="4" t="s">
        <v>66</v>
      </c>
      <c r="P117" s="8" t="s">
        <v>2</v>
      </c>
      <c r="Q117" s="7" t="s">
        <v>193</v>
      </c>
      <c r="R117" s="8">
        <v>54.46</v>
      </c>
      <c r="S117" s="8">
        <v>54.04</v>
      </c>
      <c r="T117" s="4">
        <v>52.85</v>
      </c>
      <c r="U117">
        <v>50.11</v>
      </c>
    </row>
    <row r="118" spans="2:21" x14ac:dyDescent="0.25">
      <c r="O118" s="4" t="s">
        <v>68</v>
      </c>
      <c r="P118" s="8" t="s">
        <v>19</v>
      </c>
      <c r="Q118" s="7" t="s">
        <v>194</v>
      </c>
      <c r="R118" s="8">
        <v>12.93</v>
      </c>
      <c r="S118" s="8">
        <v>11.25</v>
      </c>
      <c r="T118" s="4">
        <v>10.02</v>
      </c>
      <c r="U118">
        <v>9.64</v>
      </c>
    </row>
    <row r="119" spans="2:21" x14ac:dyDescent="0.25">
      <c r="O119" s="4" t="s">
        <v>68</v>
      </c>
      <c r="P119" s="8" t="s">
        <v>21</v>
      </c>
      <c r="Q119" s="7" t="s">
        <v>195</v>
      </c>
      <c r="R119" s="8">
        <v>27.18</v>
      </c>
      <c r="S119" s="8">
        <v>27.41</v>
      </c>
      <c r="T119" s="4">
        <v>24.38</v>
      </c>
      <c r="U119">
        <v>23.6</v>
      </c>
    </row>
    <row r="120" spans="2:21" x14ac:dyDescent="0.25">
      <c r="O120" s="4" t="s">
        <v>68</v>
      </c>
      <c r="P120" s="8" t="s">
        <v>21</v>
      </c>
      <c r="Q120" s="7" t="s">
        <v>195</v>
      </c>
      <c r="R120" s="8">
        <v>27.18</v>
      </c>
      <c r="S120" s="8">
        <v>27.41</v>
      </c>
      <c r="T120" s="4">
        <v>24.38</v>
      </c>
      <c r="U120" s="16">
        <v>23.6</v>
      </c>
    </row>
    <row r="121" spans="2:21" x14ac:dyDescent="0.25">
      <c r="O121" s="4" t="s">
        <v>68</v>
      </c>
      <c r="P121" s="8" t="s">
        <v>2</v>
      </c>
      <c r="Q121" s="7" t="s">
        <v>196</v>
      </c>
      <c r="R121" s="8">
        <v>48.42</v>
      </c>
      <c r="S121" s="8">
        <v>52.93</v>
      </c>
      <c r="T121" s="4">
        <v>48.28</v>
      </c>
      <c r="U121" s="16">
        <v>47.22</v>
      </c>
    </row>
    <row r="122" spans="2:21" x14ac:dyDescent="0.25">
      <c r="O122" s="4" t="s">
        <v>68</v>
      </c>
      <c r="P122" s="8" t="s">
        <v>2</v>
      </c>
      <c r="Q122" s="7" t="s">
        <v>196</v>
      </c>
      <c r="R122" s="8">
        <v>48.42</v>
      </c>
      <c r="S122" s="8">
        <v>52.93</v>
      </c>
      <c r="T122" s="4">
        <v>48.28</v>
      </c>
      <c r="U122" s="16">
        <v>47.22</v>
      </c>
    </row>
    <row r="123" spans="2:21" x14ac:dyDescent="0.25">
      <c r="O123" s="4" t="s">
        <v>70</v>
      </c>
      <c r="P123" s="8" t="s">
        <v>19</v>
      </c>
      <c r="Q123" s="7" t="s">
        <v>197</v>
      </c>
      <c r="R123" s="8">
        <v>10.4</v>
      </c>
      <c r="S123" s="8">
        <v>11.51</v>
      </c>
      <c r="T123" s="4">
        <v>11.38</v>
      </c>
      <c r="U123" s="19">
        <v>10.199999999999999</v>
      </c>
    </row>
    <row r="124" spans="2:21" x14ac:dyDescent="0.25">
      <c r="O124" s="4" t="s">
        <v>70</v>
      </c>
      <c r="P124" s="8" t="s">
        <v>21</v>
      </c>
      <c r="Q124" s="7" t="s">
        <v>198</v>
      </c>
      <c r="R124" s="8">
        <v>26.15</v>
      </c>
      <c r="S124" s="8">
        <v>27.24</v>
      </c>
      <c r="T124" s="4">
        <v>28.37</v>
      </c>
      <c r="U124" s="19">
        <v>26.07</v>
      </c>
    </row>
    <row r="125" spans="2:21" x14ac:dyDescent="0.25">
      <c r="O125" s="4" t="s">
        <v>70</v>
      </c>
      <c r="P125" s="8" t="s">
        <v>21</v>
      </c>
      <c r="Q125" s="7" t="s">
        <v>198</v>
      </c>
      <c r="R125" s="8">
        <v>26.15</v>
      </c>
      <c r="S125" s="8">
        <v>27.24</v>
      </c>
      <c r="T125" s="4">
        <v>28.37</v>
      </c>
      <c r="U125" s="19">
        <v>26.07</v>
      </c>
    </row>
    <row r="126" spans="2:21" x14ac:dyDescent="0.25">
      <c r="O126" s="4" t="s">
        <v>70</v>
      </c>
      <c r="P126" s="8" t="s">
        <v>2</v>
      </c>
      <c r="Q126" s="7" t="s">
        <v>199</v>
      </c>
      <c r="R126" s="8">
        <v>51.91</v>
      </c>
      <c r="S126" s="8">
        <v>51.88</v>
      </c>
      <c r="T126" s="4">
        <v>54.98</v>
      </c>
      <c r="U126" s="19">
        <v>52.26</v>
      </c>
    </row>
    <row r="127" spans="2:21" x14ac:dyDescent="0.25">
      <c r="O127" s="4" t="s">
        <v>70</v>
      </c>
      <c r="P127" s="8" t="s">
        <v>2</v>
      </c>
      <c r="Q127" s="7" t="s">
        <v>199</v>
      </c>
      <c r="R127" s="8">
        <v>51.91</v>
      </c>
      <c r="S127" s="8">
        <v>51.88</v>
      </c>
      <c r="T127" s="4">
        <v>54.98</v>
      </c>
      <c r="U127" s="19">
        <v>52.26</v>
      </c>
    </row>
    <row r="128" spans="2:21" x14ac:dyDescent="0.25">
      <c r="O128" s="4" t="s">
        <v>72</v>
      </c>
      <c r="P128" s="7" t="s">
        <v>28</v>
      </c>
      <c r="Q128" s="7" t="s">
        <v>200</v>
      </c>
      <c r="R128" s="7">
        <v>40.76</v>
      </c>
      <c r="S128" s="8">
        <v>39.840000000000003</v>
      </c>
      <c r="T128" s="4">
        <v>40.090000000000003</v>
      </c>
      <c r="U128" s="19">
        <v>38.840000000000003</v>
      </c>
    </row>
    <row r="129" spans="15:21" x14ac:dyDescent="0.25">
      <c r="O129" s="4" t="s">
        <v>74</v>
      </c>
      <c r="P129" s="7" t="s">
        <v>28</v>
      </c>
      <c r="Q129" s="7" t="s">
        <v>201</v>
      </c>
      <c r="R129" s="7">
        <v>52.2</v>
      </c>
      <c r="S129" s="8">
        <v>52.63</v>
      </c>
      <c r="T129" s="4">
        <v>55.29</v>
      </c>
      <c r="U129" s="19">
        <v>52.28</v>
      </c>
    </row>
    <row r="130" spans="15:21" x14ac:dyDescent="0.25">
      <c r="O130" s="4" t="s">
        <v>76</v>
      </c>
      <c r="P130" s="7" t="s">
        <v>28</v>
      </c>
      <c r="Q130" s="7" t="s">
        <v>202</v>
      </c>
      <c r="R130" s="7">
        <v>56.01</v>
      </c>
      <c r="S130" s="8">
        <v>56.4</v>
      </c>
      <c r="T130" s="4">
        <v>58.99</v>
      </c>
      <c r="U130" s="19">
        <v>58.97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2226-87AD-4476-8958-E8B8996346B2}">
  <sheetPr codeName="Sheet2"/>
  <dimension ref="A1:AJ146"/>
  <sheetViews>
    <sheetView tabSelected="1" zoomScale="135" zoomScaleNormal="101" workbookViewId="0">
      <selection activeCell="A19" sqref="A19:G19"/>
    </sheetView>
  </sheetViews>
  <sheetFormatPr defaultRowHeight="15" x14ac:dyDescent="0.25"/>
  <cols>
    <col min="1" max="1" width="32.5703125" customWidth="1"/>
    <col min="2" max="2" width="11.140625" customWidth="1"/>
    <col min="3" max="6" width="7.5703125" customWidth="1"/>
    <col min="7" max="7" width="9.140625" customWidth="1"/>
  </cols>
  <sheetData>
    <row r="1" spans="1:36" ht="15.75" thickBot="1" x14ac:dyDescent="0.3">
      <c r="A1" s="85"/>
      <c r="B1" s="86"/>
      <c r="C1" s="22">
        <v>2020</v>
      </c>
      <c r="D1" s="23">
        <v>2021</v>
      </c>
      <c r="E1" s="23">
        <v>2022</v>
      </c>
      <c r="F1" s="24">
        <v>2023</v>
      </c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ht="30.75" thickBot="1" x14ac:dyDescent="0.3">
      <c r="A2" s="50" t="s">
        <v>117</v>
      </c>
      <c r="B2" s="51" t="s">
        <v>119</v>
      </c>
      <c r="C2" s="52" t="s">
        <v>6</v>
      </c>
      <c r="D2" s="52" t="s">
        <v>6</v>
      </c>
      <c r="E2" s="52" t="s">
        <v>6</v>
      </c>
      <c r="F2" s="87" t="s">
        <v>6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x14ac:dyDescent="0.25">
      <c r="A3" s="48"/>
      <c r="B3" s="62"/>
      <c r="C3" s="59" t="str">
        <f>IF($B3="","",IFERROR(IF(VLOOKUP($A3,'Predictor Helper'!$B$3:$J$59,3,FALSE)=0,'ATAR Predictor'!$B3,ROUND(100/(1+EXP(-(VLOOKUP($A3,'Predictor Helper'!$B$3:$J$59,2,FALSE)*'ATAR Predictor'!$B3+VLOOKUP($A3,'Predictor Helper'!$B$3:$J$59,3,FALSE)))),2)),""))</f>
        <v/>
      </c>
      <c r="D3" s="54" t="str">
        <f>IF($B3="","",IFERROR(IF(VLOOKUP($A3,'Predictor Helper'!$B$3:$J$59,5,FALSE)=0,'ATAR Predictor'!$B3,ROUND(100/(1+EXP(-(VLOOKUP($A3,'Predictor Helper'!$B$3:$J$59,4,FALSE)*'ATAR Predictor'!$B3+VLOOKUP($A3,'Predictor Helper'!$B$3:$J$59,5,FALSE)))),2)),""))</f>
        <v/>
      </c>
      <c r="E3" s="54" t="str">
        <f>IF($B3="","",IFERROR(IF(VLOOKUP($A3,'Predictor Helper'!$B$3:$J$59,7,FALSE)=0,'ATAR Predictor'!$B3,ROUND(100/(1+EXP(-(VLOOKUP($A3,'Predictor Helper'!$B$3:$J$59,6,FALSE)*'ATAR Predictor'!$B3+VLOOKUP($A3,'Predictor Helper'!$B$3:$J$59,7,FALSE)))),2)),""))</f>
        <v/>
      </c>
      <c r="F3" s="49" t="str">
        <f>IF($B3="","",IFERROR(IF(VLOOKUP($A3,'Predictor Helper'!$B$3:$J$59,9,FALSE)=0,'ATAR Predictor'!$B3,ROUND(100/(1+EXP(-(VLOOKUP($A3,'Predictor Helper'!$B$3:$J$59,8,FALSE)*'ATAR Predictor'!$B3+VLOOKUP($A3,'Predictor Helper'!$B$3:$J$59,9,FALSE)))),2)),""))</f>
        <v/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15" customHeight="1" x14ac:dyDescent="0.25">
      <c r="A4" s="55"/>
      <c r="B4" s="63"/>
      <c r="C4" s="60" t="str">
        <f>IF($B4="","",IFERROR(IF(VLOOKUP($A4,'Predictor Helper'!$B$3:$J$59,3,FALSE)=0,'ATAR Predictor'!$B4,ROUND(100/(1+EXP(-(VLOOKUP($A4,'Predictor Helper'!$B$3:$J$59,2,FALSE)*'ATAR Predictor'!$B4+VLOOKUP($A4,'Predictor Helper'!$B$3:$J$59,3,FALSE)))),2)),""))</f>
        <v/>
      </c>
      <c r="D4" s="53" t="str">
        <f>IF($B4="","",IFERROR(IF(VLOOKUP($A4,'Predictor Helper'!$B$3:$J$59,5,FALSE)=0,'ATAR Predictor'!$B4,ROUND(100/(1+EXP(-(VLOOKUP($A4,'Predictor Helper'!$B$3:$J$59,4,FALSE)*'ATAR Predictor'!$B4+VLOOKUP($A4,'Predictor Helper'!$B$3:$J$59,5,FALSE)))),2)),""))</f>
        <v/>
      </c>
      <c r="E4" s="53" t="str">
        <f>IF($B4="","",IFERROR(IF(VLOOKUP($A4,'Predictor Helper'!$B$3:$J$59,7,FALSE)=0,'ATAR Predictor'!$B4,ROUND(100/(1+EXP(-(VLOOKUP($A4,'Predictor Helper'!$B$3:$J$59,6,FALSE)*'ATAR Predictor'!$B4+VLOOKUP($A4,'Predictor Helper'!$B$3:$J$59,7,FALSE)))),2)),""))</f>
        <v/>
      </c>
      <c r="F4" s="26" t="str">
        <f>IF(B4="","",IFERROR(IF(VLOOKUP(A4,'Predictor Helper'!$B$3:$J$59,9,FALSE)=0,'ATAR Predictor'!B4,ROUND(100/(1+EXP(-(VLOOKUP(A4,'Predictor Helper'!$B$3:$J$59,8,FALSE)*'ATAR Predictor'!B4+VLOOKUP(A4,'Predictor Helper'!$B$3:$J$59,9,FALSE)))),2)),""))</f>
        <v/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x14ac:dyDescent="0.25">
      <c r="A5" s="55"/>
      <c r="B5" s="63"/>
      <c r="C5" s="60" t="str">
        <f>IF($B5="","",IFERROR(IF(VLOOKUP($A5,'Predictor Helper'!$B$3:$J$59,3,FALSE)=0,'ATAR Predictor'!$B5,ROUND(100/(1+EXP(-(VLOOKUP($A5,'Predictor Helper'!$B$3:$J$59,2,FALSE)*'ATAR Predictor'!$B5+VLOOKUP($A5,'Predictor Helper'!$B$3:$J$59,3,FALSE)))),2)),""))</f>
        <v/>
      </c>
      <c r="D5" s="53" t="str">
        <f>IF($B5="","",IFERROR(IF(VLOOKUP($A5,'Predictor Helper'!$B$3:$J$59,5,FALSE)=0,'ATAR Predictor'!$B5,ROUND(100/(1+EXP(-(VLOOKUP($A5,'Predictor Helper'!$B$3:$J$59,4,FALSE)*'ATAR Predictor'!$B5+VLOOKUP($A5,'Predictor Helper'!$B$3:$J$59,5,FALSE)))),2)),""))</f>
        <v/>
      </c>
      <c r="E5" s="53" t="str">
        <f>IF($B5="","",IFERROR(IF(VLOOKUP($A5,'Predictor Helper'!$B$3:$J$59,7,FALSE)=0,'ATAR Predictor'!$B5,ROUND(100/(1+EXP(-(VLOOKUP($A5,'Predictor Helper'!$B$3:$J$59,6,FALSE)*'ATAR Predictor'!$B5+VLOOKUP($A5,'Predictor Helper'!$B$3:$J$59,7,FALSE)))),2)),""))</f>
        <v/>
      </c>
      <c r="F5" s="26" t="str">
        <f>IF(B5="","",IFERROR(IF(VLOOKUP(A5,'Predictor Helper'!$B$3:$J$59,9,FALSE)=0,'ATAR Predictor'!B5,ROUND(100/(1+EXP(-(VLOOKUP(A5,'Predictor Helper'!$B$3:$J$59,8,FALSE)*'ATAR Predictor'!B5+VLOOKUP(A5,'Predictor Helper'!$B$3:$J$59,9,FALSE)))),2)),""))</f>
        <v/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25">
      <c r="A6" s="55"/>
      <c r="B6" s="63"/>
      <c r="C6" s="60" t="str">
        <f>IF($B6="","",IFERROR(IF(VLOOKUP($A6,'Predictor Helper'!$B$3:$J$59,3,FALSE)=0,'ATAR Predictor'!$B6,ROUND(100/(1+EXP(-(VLOOKUP($A6,'Predictor Helper'!$B$3:$J$59,2,FALSE)*'ATAR Predictor'!$B6+VLOOKUP($A6,'Predictor Helper'!$B$3:$J$59,3,FALSE)))),2)),""))</f>
        <v/>
      </c>
      <c r="D6" s="53" t="str">
        <f>IF($B6="","",IFERROR(IF(VLOOKUP($A6,'Predictor Helper'!$B$3:$J$59,5,FALSE)=0,'ATAR Predictor'!$B6,ROUND(100/(1+EXP(-(VLOOKUP($A6,'Predictor Helper'!$B$3:$J$59,4,FALSE)*'ATAR Predictor'!$B6+VLOOKUP($A6,'Predictor Helper'!$B$3:$J$59,5,FALSE)))),2)),""))</f>
        <v/>
      </c>
      <c r="E6" s="53" t="str">
        <f>IF($B6="","",IFERROR(IF(VLOOKUP($A6,'Predictor Helper'!$B$3:$J$59,7,FALSE)=0,'ATAR Predictor'!$B6,ROUND(100/(1+EXP(-(VLOOKUP($A6,'Predictor Helper'!$B$3:$J$59,6,FALSE)*'ATAR Predictor'!$B6+VLOOKUP($A6,'Predictor Helper'!$B$3:$J$59,7,FALSE)))),2)),""))</f>
        <v/>
      </c>
      <c r="F6" s="26" t="str">
        <f>IF(B6="","",IFERROR(IF(VLOOKUP(A6,'Predictor Helper'!$B$3:$J$59,9,FALSE)=0,'ATAR Predictor'!B6,ROUND(100/(1+EXP(-(VLOOKUP(A6,'Predictor Helper'!$B$3:$J$59,8,FALSE)*'ATAR Predictor'!B6+VLOOKUP(A6,'Predictor Helper'!$B$3:$J$59,9,FALSE)))),2)),""))</f>
        <v/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x14ac:dyDescent="0.25">
      <c r="A7" s="55"/>
      <c r="B7" s="63"/>
      <c r="C7" s="60" t="str">
        <f>IF($B7="","",IFERROR(IF(VLOOKUP($A7,'Predictor Helper'!$B$3:$J$59,3,FALSE)=0,'ATAR Predictor'!$B7,ROUND(100/(1+EXP(-(VLOOKUP($A7,'Predictor Helper'!$B$3:$J$59,2,FALSE)*'ATAR Predictor'!$B7+VLOOKUP($A7,'Predictor Helper'!$B$3:$J$59,3,FALSE)))),2)),""))</f>
        <v/>
      </c>
      <c r="D7" s="53" t="str">
        <f>IF($B7="","",IFERROR(IF(VLOOKUP($A7,'Predictor Helper'!$B$3:$J$59,5,FALSE)=0,'ATAR Predictor'!$B7,ROUND(100/(1+EXP(-(VLOOKUP($A7,'Predictor Helper'!$B$3:$J$59,4,FALSE)*'ATAR Predictor'!$B7+VLOOKUP($A7,'Predictor Helper'!$B$3:$J$59,5,FALSE)))),2)),""))</f>
        <v/>
      </c>
      <c r="E7" s="53" t="str">
        <f>IF($B7="","",IFERROR(IF(VLOOKUP($A7,'Predictor Helper'!$B$3:$J$59,7,FALSE)=0,'ATAR Predictor'!$B7,ROUND(100/(1+EXP(-(VLOOKUP($A7,'Predictor Helper'!$B$3:$J$59,6,FALSE)*'ATAR Predictor'!$B7+VLOOKUP($A7,'Predictor Helper'!$B$3:$J$59,7,FALSE)))),2)),""))</f>
        <v/>
      </c>
      <c r="F7" s="26" t="str">
        <f>IF(B7="","",IFERROR(IF(VLOOKUP(A7,'Predictor Helper'!$B$3:$J$59,9,FALSE)=0,'ATAR Predictor'!B7,ROUND(100/(1+EXP(-(VLOOKUP(A7,'Predictor Helper'!$B$3:$J$59,8,FALSE)*'ATAR Predictor'!B7+VLOOKUP(A7,'Predictor Helper'!$B$3:$J$59,9,FALSE)))),2)),""))</f>
        <v/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x14ac:dyDescent="0.25">
      <c r="A8" s="55"/>
      <c r="B8" s="63"/>
      <c r="C8" s="60" t="str">
        <f>IF($B8="","",IFERROR(IF(VLOOKUP($A8,'Predictor Helper'!$B$3:$J$59,3,FALSE)=0,'ATAR Predictor'!$B8,ROUND(100/(1+EXP(-(VLOOKUP($A8,'Predictor Helper'!$B$3:$J$59,2,FALSE)*'ATAR Predictor'!$B8+VLOOKUP($A8,'Predictor Helper'!$B$3:$J$59,3,FALSE)))),2)),""))</f>
        <v/>
      </c>
      <c r="D8" s="53" t="str">
        <f>IF($B8="","",IFERROR(IF(VLOOKUP($A8,'Predictor Helper'!$B$3:$J$59,5,FALSE)=0,'ATAR Predictor'!$B8,ROUND(100/(1+EXP(-(VLOOKUP($A8,'Predictor Helper'!$B$3:$J$59,4,FALSE)*'ATAR Predictor'!$B8+VLOOKUP($A8,'Predictor Helper'!$B$3:$J$59,5,FALSE)))),2)),""))</f>
        <v/>
      </c>
      <c r="E8" s="53" t="str">
        <f>IF($B8="","",IFERROR(IF(VLOOKUP($A8,'Predictor Helper'!$B$3:$J$59,7,FALSE)=0,'ATAR Predictor'!$B8,ROUND(100/(1+EXP(-(VLOOKUP($A8,'Predictor Helper'!$B$3:$J$59,6,FALSE)*'ATAR Predictor'!$B8+VLOOKUP($A8,'Predictor Helper'!$B$3:$J$59,7,FALSE)))),2)),""))</f>
        <v/>
      </c>
      <c r="F8" s="26" t="str">
        <f>IF(B8="","",IFERROR(IF(VLOOKUP(A8,'Predictor Helper'!$B$3:$J$59,9,FALSE)=0,'ATAR Predictor'!B8,ROUND(100/(1+EXP(-(VLOOKUP(A8,'Predictor Helper'!$B$3:$J$59,8,FALSE)*'ATAR Predictor'!B8+VLOOKUP(A8,'Predictor Helper'!$B$3:$J$59,9,FALSE)))),2)),""))</f>
        <v/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x14ac:dyDescent="0.25">
      <c r="A9" s="55"/>
      <c r="B9" s="63"/>
      <c r="C9" s="60" t="str">
        <f>IF($B9="","",IFERROR(IF(VLOOKUP($A9,'Predictor Helper'!$B$3:$J$59,3,FALSE)=0,'ATAR Predictor'!$B9,ROUND(100/(1+EXP(-(VLOOKUP($A9,'Predictor Helper'!$B$3:$J$59,2,FALSE)*'ATAR Predictor'!$B9+VLOOKUP($A9,'Predictor Helper'!$B$3:$J$59,3,FALSE)))),2)),""))</f>
        <v/>
      </c>
      <c r="D9" s="53" t="str">
        <f>IF($B9="","",IFERROR(IF(VLOOKUP($A9,'Predictor Helper'!$B$3:$J$59,5,FALSE)=0,'ATAR Predictor'!$B9,ROUND(100/(1+EXP(-(VLOOKUP($A9,'Predictor Helper'!$B$3:$J$59,4,FALSE)*'ATAR Predictor'!$B9+VLOOKUP($A9,'Predictor Helper'!$B$3:$J$59,5,FALSE)))),2)),""))</f>
        <v/>
      </c>
      <c r="E9" s="53" t="str">
        <f>IF($B9="","",IFERROR(IF(VLOOKUP($A9,'Predictor Helper'!$B$3:$J$59,7,FALSE)=0,'ATAR Predictor'!$B9,ROUND(100/(1+EXP(-(VLOOKUP($A9,'Predictor Helper'!$B$3:$J$59,6,FALSE)*'ATAR Predictor'!$B9+VLOOKUP($A9,'Predictor Helper'!$B$3:$J$59,7,FALSE)))),2)),""))</f>
        <v/>
      </c>
      <c r="F9" s="26" t="str">
        <f>IF(B9="","",IFERROR(IF(VLOOKUP(A9,'Predictor Helper'!$B$3:$J$59,9,FALSE)=0,'ATAR Predictor'!B9,ROUND(100/(1+EXP(-(VLOOKUP(A9,'Predictor Helper'!$B$3:$J$59,8,FALSE)*'ATAR Predictor'!B9+VLOOKUP(A9,'Predictor Helper'!$B$3:$J$59,9,FALSE)))),2)),""))</f>
        <v/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15.75" thickBot="1" x14ac:dyDescent="0.3">
      <c r="A10" s="56"/>
      <c r="B10" s="64"/>
      <c r="C10" s="61" t="str">
        <f>IF($B10="","",IFERROR(IF(VLOOKUP($A10,'Predictor Helper'!$B$3:$J$59,3,FALSE)=0,'ATAR Predictor'!$B10,ROUND(100/(1+EXP(-(VLOOKUP($A10,'Predictor Helper'!$B$3:$J$59,2,FALSE)*'ATAR Predictor'!$B10+VLOOKUP($A10,'Predictor Helper'!$B$3:$J$59,3,FALSE)))),2)),""))</f>
        <v/>
      </c>
      <c r="D10" s="57" t="str">
        <f>IF($B10="","",IFERROR(IF(VLOOKUP($A10,'Predictor Helper'!$B$3:$J$59,5,FALSE)=0,'ATAR Predictor'!$B10,ROUND(100/(1+EXP(-(VLOOKUP($A10,'Predictor Helper'!$B$3:$J$59,4,FALSE)*'ATAR Predictor'!$B10+VLOOKUP($A10,'Predictor Helper'!$B$3:$J$59,5,FALSE)))),2)),""))</f>
        <v/>
      </c>
      <c r="E10" s="57" t="str">
        <f>IF($B10="","",IFERROR(IF(VLOOKUP($A10,'Predictor Helper'!$B$3:$J$59,7,FALSE)=0,'ATAR Predictor'!$B10,ROUND(100/(1+EXP(-(VLOOKUP($A10,'Predictor Helper'!$B$3:$J$59,6,FALSE)*'ATAR Predictor'!$B10+VLOOKUP($A10,'Predictor Helper'!$B$3:$J$59,7,FALSE)))),2)),""))</f>
        <v/>
      </c>
      <c r="F10" s="58" t="str">
        <f>IF(B10="","",IFERROR(IF(VLOOKUP(A10,'Predictor Helper'!$B$3:$J$59,9,FALSE)=0,'ATAR Predictor'!B10,ROUND(100/(1+EXP(-(VLOOKUP(A10,'Predictor Helper'!$B$3:$J$59,8,FALSE)*'ATAR Predictor'!B10+VLOOKUP(A10,'Predictor Helper'!$B$3:$J$59,9,FALSE)))),2)),""))</f>
        <v/>
      </c>
      <c r="G10" s="4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 ht="30.75" thickBot="1" x14ac:dyDescent="0.3">
      <c r="A11" s="79" t="s">
        <v>118</v>
      </c>
      <c r="B11" s="80" t="s">
        <v>123</v>
      </c>
      <c r="C11" s="30" t="str">
        <f>'make predictor work'!F14</f>
        <v>Scaled</v>
      </c>
      <c r="D11" s="30" t="str">
        <f>'make predictor work'!G14</f>
        <v>Scaled</v>
      </c>
      <c r="E11" s="30" t="str">
        <f>'make predictor work'!H14</f>
        <v>Scaled</v>
      </c>
      <c r="F11" s="72" t="str">
        <f>'make predictor work'!I14</f>
        <v>Scaled</v>
      </c>
      <c r="G11" s="45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 x14ac:dyDescent="0.25">
      <c r="A12" s="65"/>
      <c r="B12" s="66"/>
      <c r="C12" s="73" t="str">
        <f>IF(OR($A12="",$B12=""),"",VLOOKUP(CONCATENATE($A12,$B12),'Predictor Helper'!$Q$3:$U$130,2,FALSE))</f>
        <v/>
      </c>
      <c r="D12" s="74" t="str">
        <f>IF(OR($A12="",$B12=""),"",VLOOKUP(CONCATENATE($A12,$B12),'Predictor Helper'!$Q$3:$U$130,3,FALSE))</f>
        <v/>
      </c>
      <c r="E12" s="74" t="str">
        <f>IF(OR($A12="",$B12=""),"",VLOOKUP(CONCATENATE($A12,$B12),'Predictor Helper'!$Q$3:$U$130,4,FALSE))</f>
        <v/>
      </c>
      <c r="F12" s="75" t="str">
        <f>IF(OR($A12="",$B12=""),"",VLOOKUP(CONCATENATE($A12,$B12),'Predictor Helper'!$Q$3:$U$130,5,FALSE))</f>
        <v/>
      </c>
      <c r="G12" s="45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thickBot="1" x14ac:dyDescent="0.3">
      <c r="A13" s="67"/>
      <c r="B13" s="68"/>
      <c r="C13" s="76" t="str">
        <f>IF(OR($A13="",$B13=""),"",VLOOKUP(CONCATENATE($A13,$B13),'Predictor Helper'!$Q$3:$U$130,2,FALSE))</f>
        <v/>
      </c>
      <c r="D13" s="77" t="str">
        <f>IF(OR($A13="",$B13=""),"",VLOOKUP(CONCATENATE($A13,$B13),'Predictor Helper'!$Q$3:$U$130,3,FALSE))</f>
        <v/>
      </c>
      <c r="E13" s="77" t="str">
        <f>IF(OR($A13="",$B13=""),"",VLOOKUP(CONCATENATE($A13,$B13),'Predictor Helper'!$Q$3:$U$130,4,FALSE))</f>
        <v/>
      </c>
      <c r="F13" s="78" t="str">
        <f>IF(OR($A13="",$B13=""),"",VLOOKUP(CONCATENATE($A13,$B13),'Predictor Helper'!$Q$3:$U$130,5,FALSE))</f>
        <v/>
      </c>
      <c r="G13" s="45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ht="32.25" customHeight="1" thickBot="1" x14ac:dyDescent="0.3">
      <c r="A14" s="90" t="s">
        <v>105</v>
      </c>
      <c r="B14" s="91"/>
      <c r="C14" s="69" t="str">
        <f>IF(AND(COUNT(C3:C10)&gt;3,COUNT(C3:C13)&gt;4),FLOOR(LARGE(C3:C13,1)+LARGE(C3:C13,2)+LARGE(C3:C13,3)+LARGE(C3:C13,4)+LARGE(C3:C13,5),0.1),"")</f>
        <v/>
      </c>
      <c r="D14" s="69" t="str">
        <f t="shared" ref="D14:F14" si="0">IF(AND(COUNT(D3:D10)&gt;3,COUNT(D3:D13)&gt;4),FLOOR(LARGE(D3:D13,1)+LARGE(D3:D13,2)+LARGE(D3:D13,3)+LARGE(D3:D13,4)+LARGE(D3:D13,5),0.1),"")</f>
        <v/>
      </c>
      <c r="E14" s="69" t="str">
        <f t="shared" si="0"/>
        <v/>
      </c>
      <c r="F14" s="88" t="str">
        <f t="shared" si="0"/>
        <v/>
      </c>
      <c r="G14" s="8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ht="21.75" customHeight="1" thickBot="1" x14ac:dyDescent="0.4">
      <c r="A15" s="92" t="s">
        <v>106</v>
      </c>
      <c r="B15" s="93"/>
      <c r="C15" s="70" t="str">
        <f>IFERROR(IF(ISBLANK(C14),"",IF(MIN(99.95,FLOOR(-1.0383880409E-13*C14^6+1.5589454693E-10*C14^5-8.20345607866492E-08*C14^4+0.0000156137*C14^3+0.000190582259962*C14^2-0.0404994506986*C14,0.05))&lt;40,"",MIN(99.95,FLOOR(-1.0383880409E-13*C14^6+1.5589454693E-10*C14^5-8.20345607866492E-08*C14^4+0.0000156137*C14^3+0.000190582259962*C14^2-0.0404994506986*C14,0.05)))),"")</f>
        <v/>
      </c>
      <c r="D15" s="71" t="str">
        <f>IFERROR(IF(MIN(99.95,FLOOR('Predictor Helper'!AK3*'ATAR Predictor'!D14^6+'Predictor Helper'!AL3*'ATAR Predictor'!D14^5+'Predictor Helper'!AM3*'ATAR Predictor'!D14^4+'Predictor Helper'!AN3*'ATAR Predictor'!D14^3+'Predictor Helper'!AO3*'ATAR Predictor'!D14^2+'Predictor Helper'!AP3*'ATAR Predictor'!D14+'Predictor Helper'!AQ3,0.05))&lt;40,"&lt;40",MIN(99.95,FLOOR('Predictor Helper'!AK3*'ATAR Predictor'!D14^6+'Predictor Helper'!AL3*'ATAR Predictor'!D14^5+'Predictor Helper'!AM3*'ATAR Predictor'!D14^4+'Predictor Helper'!AN3*'ATAR Predictor'!D14^3+'Predictor Helper'!AO3*'ATAR Predictor'!D14^2+'Predictor Helper'!AP3*'ATAR Predictor'!D14+'Predictor Helper'!AQ3,0.05))),"")</f>
        <v/>
      </c>
      <c r="E15" s="71" t="str">
        <f>IFERROR(IF(MIN(99.95,FLOOR('Predictor Helper'!AR3*'ATAR Predictor'!E14^6+'Predictor Helper'!AS3*'ATAR Predictor'!E14^5+'Predictor Helper'!AT3*'ATAR Predictor'!E14^4+'Predictor Helper'!AU3*'ATAR Predictor'!E14^3+'Predictor Helper'!AV3*'ATAR Predictor'!E14^2+'Predictor Helper'!AW3*'ATAR Predictor'!E14+'Predictor Helper'!AX3,0.05))&lt;40,"&lt;40",MIN(99.95,FLOOR('Predictor Helper'!AR3*'ATAR Predictor'!E14^6+'Predictor Helper'!AS3*'ATAR Predictor'!E14^5+'Predictor Helper'!AT3*'ATAR Predictor'!E14^4+'Predictor Helper'!AU3*'ATAR Predictor'!E14^3+'Predictor Helper'!AV3*'ATAR Predictor'!E14^2+'Predictor Helper'!AW3*'ATAR Predictor'!E14+'Predictor Helper'!AX3,0.05))),"")</f>
        <v/>
      </c>
      <c r="F15" s="89" t="str">
        <f>IFERROR(IF(ISBLANK(F14),"",IF(MIN(99.95,FLOOR('Predictor Helper'!AY3*'ATAR Predictor'!F14^6+'Predictor Helper'!AZ3*'ATAR Predictor'!F14^5+'Predictor Helper'!BA3*'ATAR Predictor'!F14^4+'Predictor Helper'!BB3*'ATAR Predictor'!F14^3+'Predictor Helper'!BC3*'ATAR Predictor'!F14^2+'Predictor Helper'!BD3*'ATAR Predictor'!F14+'Predictor Helper'!BE3,0.05))&lt;40,"&lt;40",MIN(99.95,FLOOR('Predictor Helper'!AY3*'ATAR Predictor'!F14^6+'Predictor Helper'!AZ3*'ATAR Predictor'!F14^5+'Predictor Helper'!BA3*'ATAR Predictor'!F14^4+'Predictor Helper'!BB3*'ATAR Predictor'!F14^3+'Predictor Helper'!BC3*'ATAR Predictor'!F14^2+'Predictor Helper'!BD3*'ATAR Predictor'!F14+'Predictor Helper'!BE3,0.05)))),"")</f>
        <v/>
      </c>
      <c r="G15" s="8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</row>
    <row r="17" spans="1:36" x14ac:dyDescent="0.25">
      <c r="A17" s="94" t="s">
        <v>203</v>
      </c>
      <c r="B17" s="95"/>
      <c r="C17" s="95"/>
      <c r="D17" s="95"/>
      <c r="E17" s="95"/>
      <c r="F17" s="95"/>
      <c r="G17" s="95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30.75" customHeight="1" x14ac:dyDescent="0.25">
      <c r="A18" s="98" t="s">
        <v>204</v>
      </c>
      <c r="B18" s="99"/>
      <c r="C18" s="99"/>
      <c r="D18" s="99"/>
      <c r="E18" s="99"/>
      <c r="F18" s="99"/>
      <c r="G18" s="99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x14ac:dyDescent="0.25">
      <c r="A19" s="96" t="s">
        <v>205</v>
      </c>
      <c r="B19" s="97"/>
      <c r="C19" s="97"/>
      <c r="D19" s="97"/>
      <c r="E19" s="97"/>
      <c r="F19" s="97"/>
      <c r="G19" s="97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x14ac:dyDescent="0.25">
      <c r="A21" s="81" t="str">
        <f>C14</f>
        <v/>
      </c>
      <c r="B21" s="81" t="str">
        <f>D14</f>
        <v/>
      </c>
      <c r="C21" s="81" t="str">
        <f t="shared" ref="C21:D21" si="1">E14</f>
        <v/>
      </c>
      <c r="D21" s="81" t="str">
        <f t="shared" si="1"/>
        <v/>
      </c>
      <c r="E21" s="82" t="str">
        <f>C15</f>
        <v/>
      </c>
      <c r="F21" s="82" t="str">
        <f t="shared" ref="F21:H21" si="2">D15</f>
        <v/>
      </c>
      <c r="G21" s="82" t="str">
        <f t="shared" si="2"/>
        <v/>
      </c>
      <c r="H21" s="82"/>
      <c r="I21" s="81"/>
      <c r="J21" s="81"/>
      <c r="K21" s="81"/>
      <c r="L21" s="81"/>
      <c r="M21" s="81"/>
      <c r="N21" s="81"/>
      <c r="O21" s="81"/>
      <c r="P21" s="81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3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1:36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36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36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:36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1:36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:3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36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</row>
    <row r="45" spans="1:36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1:36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</row>
    <row r="48" spans="1:36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</row>
    <row r="49" spans="1:36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1:36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</row>
    <row r="51" spans="1:36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</row>
    <row r="52" spans="1:36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:36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1:36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</row>
    <row r="55" spans="1:36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</row>
    <row r="56" spans="1:36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1:36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</row>
    <row r="58" spans="1:36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</row>
    <row r="59" spans="1:36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</row>
    <row r="60" spans="1:36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</row>
    <row r="61" spans="1:36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</row>
    <row r="62" spans="1:36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</row>
    <row r="63" spans="1:36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</row>
    <row r="64" spans="1:36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</row>
    <row r="65" spans="1:36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</row>
    <row r="66" spans="1:36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</row>
    <row r="67" spans="1:36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8" spans="1:36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1:36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1:36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1:36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6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</row>
    <row r="73" spans="1:36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6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1:36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1:36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1:36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36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  <row r="79" spans="1:36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</row>
    <row r="80" spans="1:36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</row>
    <row r="81" spans="1:36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</row>
    <row r="82" spans="1:36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</row>
    <row r="83" spans="1:36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</row>
    <row r="84" spans="1:36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</row>
    <row r="85" spans="1:36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</row>
    <row r="86" spans="1:36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</row>
    <row r="87" spans="1:36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</row>
    <row r="88" spans="1:36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</row>
    <row r="89" spans="1:36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</row>
    <row r="90" spans="1:36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</row>
    <row r="91" spans="1:36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</row>
    <row r="92" spans="1:36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</row>
    <row r="93" spans="1:36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:36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:36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:36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:36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:36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</row>
    <row r="103" spans="1:36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</row>
    <row r="104" spans="1:36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</row>
    <row r="105" spans="1:36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</row>
    <row r="106" spans="1:36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</row>
    <row r="107" spans="1:36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</row>
    <row r="108" spans="1:36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09" spans="1:36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  <row r="112" spans="1:36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3" spans="1:36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</row>
    <row r="114" spans="1:36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5" spans="1:36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</row>
    <row r="116" spans="1:36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7" spans="1:36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</row>
    <row r="118" spans="1:36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1:36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</row>
    <row r="120" spans="1:36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</row>
    <row r="121" spans="1:36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</row>
    <row r="122" spans="1:36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</row>
    <row r="123" spans="1:36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</row>
    <row r="124" spans="1:36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</row>
    <row r="125" spans="1:36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6" spans="1:36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</row>
    <row r="127" spans="1:36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8" spans="1:36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</row>
    <row r="129" spans="1:36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0" spans="1:36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</row>
    <row r="131" spans="1:36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2" spans="1:36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</row>
    <row r="133" spans="1:36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4" spans="1:36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</row>
    <row r="135" spans="1:36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  <row r="136" spans="1:36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</row>
    <row r="137" spans="1:36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</row>
    <row r="138" spans="1:36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</row>
    <row r="139" spans="1:36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</row>
    <row r="140" spans="1:36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</row>
    <row r="141" spans="1:36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</row>
    <row r="142" spans="1:36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</row>
    <row r="143" spans="1:36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</row>
    <row r="144" spans="1:36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</row>
    <row r="145" spans="1:36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</row>
    <row r="146" spans="1:36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</row>
  </sheetData>
  <sheetProtection algorithmName="SHA-512" hashValue="gsc7ATFtuiYznI+lKSFGmP9cM6FDA1/GD2uMWEwKTLzlfyZkeYpz9H9ObGMO/icKB2jOUHGVJW9OoIh3/VwL2A==" saltValue="e+920Tk18wIZyUjIWcz2zg==" spinCount="100000" sheet="1" selectLockedCells="1"/>
  <mergeCells count="5">
    <mergeCell ref="A14:B14"/>
    <mergeCell ref="A15:B15"/>
    <mergeCell ref="A17:G17"/>
    <mergeCell ref="A19:G19"/>
    <mergeCell ref="A18:G18"/>
  </mergeCells>
  <conditionalFormatting sqref="A3:A9">
    <cfRule type="duplicateValues" dxfId="3" priority="1"/>
  </conditionalFormatting>
  <conditionalFormatting sqref="A10">
    <cfRule type="duplicateValues" dxfId="2" priority="3"/>
  </conditionalFormatting>
  <conditionalFormatting sqref="A12:A13">
    <cfRule type="duplicateValues" dxfId="1" priority="2"/>
  </conditionalFormatting>
  <conditionalFormatting sqref="C3:F10">
    <cfRule type="expression" dxfId="0" priority="4">
      <formula>$B3=C3</formula>
    </cfRule>
  </conditionalFormatting>
  <hyperlinks>
    <hyperlink ref="A19" r:id="rId1" xr:uid="{C36C7764-B2F2-4AE7-A5BA-B96AFAABF58B}"/>
  </hyperlinks>
  <pageMargins left="0.7" right="0.7" top="0.75" bottom="0.75" header="0.3" footer="0.3"/>
  <webPublishItems count="1">
    <webPublishItem id="10614" divId="QLD ATAR Predictor- February 2024 BETA V4_10614" sourceType="sheet" destinationFile="C:\Users\Joel.Speranza\OneDrive - DOTCS\Desktop\QLD ATAR Predictor- February 2024 BETA V4.htm"/>
  </webPublishItem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394BB43-81B7-4A9D-81BA-375ACCBC01B9}">
          <x14:formula1>
            <xm:f>'make predictor work'!$D$3:$D$103</xm:f>
          </x14:formula1>
          <xm:sqref>B3:B10</xm:sqref>
        </x14:dataValidation>
        <x14:dataValidation type="list" allowBlank="1" showInputMessage="1" showErrorMessage="1" xr:uid="{CE2EF13A-D46C-4F85-9F6D-B0BE00B65704}">
          <x14:formula1>
            <xm:f>'Predictor Helper'!$AB$3:$AB$7</xm:f>
          </x14:formula1>
          <xm:sqref>B12:B13</xm:sqref>
        </x14:dataValidation>
        <x14:dataValidation type="list" allowBlank="1" showInputMessage="1" showErrorMessage="1" xr:uid="{066B2175-7597-4DA6-8FAB-C96019390E2E}">
          <x14:formula1>
            <xm:f>'Predictor Helper'!$AA$3:$AA$59</xm:f>
          </x14:formula1>
          <xm:sqref>A12:A13</xm:sqref>
        </x14:dataValidation>
        <x14:dataValidation type="list" allowBlank="1" showInputMessage="1" showErrorMessage="1" xr:uid="{802BD596-3247-46BA-859C-3CD950EF2C19}">
          <x14:formula1>
            <xm:f>'Predictor Helper'!$B$72:$B$115</xm:f>
          </x14:formula1>
          <xm:sqref>A3:A10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F041-8270-4583-A451-9EF2762176BA}">
  <sheetPr codeName="Sheet3"/>
  <dimension ref="A1:L103"/>
  <sheetViews>
    <sheetView topLeftCell="A75" workbookViewId="0">
      <selection activeCell="D104" sqref="D104:D1009"/>
    </sheetView>
  </sheetViews>
  <sheetFormatPr defaultRowHeight="15" x14ac:dyDescent="0.25"/>
  <cols>
    <col min="7" max="7" width="6.7109375" bestFit="1" customWidth="1"/>
  </cols>
  <sheetData>
    <row r="1" spans="1:12" ht="15.75" thickBot="1" x14ac:dyDescent="0.3"/>
    <row r="2" spans="1:12" x14ac:dyDescent="0.25">
      <c r="A2">
        <f>'ATAR Predictor'!A3</f>
        <v>0</v>
      </c>
      <c r="F2" s="31" t="s">
        <v>120</v>
      </c>
      <c r="G2" s="32"/>
      <c r="H2" s="32"/>
      <c r="I2" s="32"/>
      <c r="J2" s="32"/>
      <c r="K2" s="32"/>
      <c r="L2" s="33"/>
    </row>
    <row r="3" spans="1:12" x14ac:dyDescent="0.25">
      <c r="A3">
        <f>'ATAR Predictor'!A4</f>
        <v>0</v>
      </c>
      <c r="D3">
        <v>100</v>
      </c>
      <c r="F3" s="34"/>
      <c r="G3" s="27"/>
      <c r="H3" s="27" t="str">
        <f>IFERROR(FLOOR(-1.0383880409E-13*'ATAR Predictor'!C14^6+1.5589454693E-10*'ATAR Predictor'!C14^5-8.20345607866492E-08*'ATAR Predictor'!C14^4+0.0000156137*'ATAR Predictor'!C14^3+0.000190582259962*'ATAR Predictor'!C14^2-0.0404994506986*'ATAR Predictor'!C14,0.05),"")</f>
        <v/>
      </c>
      <c r="I3" s="27" t="str">
        <f>IFERROR(FLOOR('Predictor Helper'!AK3*'ATAR Predictor'!D14^6+'Predictor Helper'!AL3*'ATAR Predictor'!D14^5+'Predictor Helper'!AM3*'ATAR Predictor'!D14^4+'Predictor Helper'!AN3*'ATAR Predictor'!D14^3+'Predictor Helper'!AO3*'ATAR Predictor'!D14^2+'Predictor Helper'!AP3*'ATAR Predictor'!D14+'Predictor Helper'!AQ3,0.05),"")</f>
        <v/>
      </c>
      <c r="J3" s="27" t="str">
        <f>IFERROR(FLOOR('Predictor Helper'!AR3*'ATAR Predictor'!E14^6+'Predictor Helper'!AS3*'ATAR Predictor'!E14^5+'Predictor Helper'!AT3*'ATAR Predictor'!E14^4+'Predictor Helper'!AU3*'ATAR Predictor'!E14^3+'Predictor Helper'!AV3*'ATAR Predictor'!E14^2+'Predictor Helper'!AW3*'ATAR Predictor'!E14+'Predictor Helper'!AX3,0.05),"")</f>
        <v/>
      </c>
      <c r="K3" s="35" t="str">
        <f>IFERROR(MIN(99.95,FLOOR('Predictor Helper'!AY3*'ATAR Predictor'!F14^6+'Predictor Helper'!AZ3*'ATAR Predictor'!F14^5+'Predictor Helper'!BA3*'ATAR Predictor'!F14^4+'Predictor Helper'!BB3*'ATAR Predictor'!F14^3+'Predictor Helper'!BC3*'ATAR Predictor'!F14^2+'Predictor Helper'!BD3*'ATAR Predictor'!F14+'Predictor Helper'!BE3,0.05)),"")</f>
        <v/>
      </c>
      <c r="L3" s="36"/>
    </row>
    <row r="4" spans="1:12" x14ac:dyDescent="0.25">
      <c r="A4">
        <f>'ATAR Predictor'!A5</f>
        <v>0</v>
      </c>
      <c r="D4">
        <v>99</v>
      </c>
      <c r="F4" s="34"/>
      <c r="G4" s="27"/>
      <c r="H4" s="27"/>
      <c r="I4" s="27"/>
      <c r="J4" s="27"/>
      <c r="K4" s="35"/>
      <c r="L4" s="36"/>
    </row>
    <row r="5" spans="1:12" x14ac:dyDescent="0.25">
      <c r="A5">
        <f>'ATAR Predictor'!A6</f>
        <v>0</v>
      </c>
      <c r="D5">
        <f>D4-1</f>
        <v>98</v>
      </c>
      <c r="F5" s="34"/>
      <c r="G5" s="27">
        <v>2020</v>
      </c>
      <c r="H5" s="27">
        <f>IF(H3="",7,H3)</f>
        <v>7</v>
      </c>
      <c r="I5" s="27"/>
      <c r="J5" s="27"/>
      <c r="K5" s="35"/>
      <c r="L5" s="36"/>
    </row>
    <row r="6" spans="1:12" x14ac:dyDescent="0.25">
      <c r="A6">
        <f>'ATAR Predictor'!A7</f>
        <v>0</v>
      </c>
      <c r="D6">
        <f t="shared" ref="D6:D69" si="0">D5-1</f>
        <v>97</v>
      </c>
      <c r="F6" s="34"/>
      <c r="G6" s="27">
        <v>2021</v>
      </c>
      <c r="H6" s="27">
        <f>IF(I3="",7,I3)</f>
        <v>7</v>
      </c>
      <c r="I6" s="27"/>
      <c r="J6" s="27"/>
      <c r="K6" s="35"/>
      <c r="L6" s="36"/>
    </row>
    <row r="7" spans="1:12" x14ac:dyDescent="0.25">
      <c r="A7">
        <f>'ATAR Predictor'!A8</f>
        <v>0</v>
      </c>
      <c r="D7">
        <f t="shared" si="0"/>
        <v>96</v>
      </c>
      <c r="F7" s="34"/>
      <c r="G7" s="27">
        <v>2023</v>
      </c>
      <c r="H7" s="27">
        <f>IF(K3="",7,K3)</f>
        <v>7</v>
      </c>
      <c r="I7" s="27"/>
      <c r="J7" s="27"/>
      <c r="K7" s="27"/>
      <c r="L7" s="36"/>
    </row>
    <row r="8" spans="1:12" x14ac:dyDescent="0.25">
      <c r="D8">
        <f t="shared" si="0"/>
        <v>95</v>
      </c>
      <c r="F8" s="34"/>
      <c r="G8" s="27"/>
      <c r="H8" s="27"/>
      <c r="I8" s="27"/>
      <c r="J8" s="27"/>
      <c r="K8" s="27"/>
      <c r="L8" s="36"/>
    </row>
    <row r="9" spans="1:12" x14ac:dyDescent="0.25">
      <c r="D9">
        <f t="shared" si="0"/>
        <v>94</v>
      </c>
      <c r="F9" s="34"/>
      <c r="G9" s="27"/>
      <c r="H9" s="27" cm="1">
        <f t="array" ref="H9:I9">IFERROR(LOGEST(H5:H7,G5:G7),"argh")</f>
        <v>1</v>
      </c>
      <c r="I9" s="27">
        <v>6.9999999999999991</v>
      </c>
      <c r="J9" s="27"/>
      <c r="K9" s="27"/>
      <c r="L9" s="36"/>
    </row>
    <row r="10" spans="1:12" x14ac:dyDescent="0.25">
      <c r="D10">
        <f t="shared" si="0"/>
        <v>93</v>
      </c>
      <c r="F10" s="34"/>
      <c r="G10" s="27"/>
      <c r="H10" s="27"/>
      <c r="I10" s="27"/>
      <c r="J10" s="27"/>
      <c r="K10" s="27"/>
      <c r="L10" s="36"/>
    </row>
    <row r="11" spans="1:12" ht="15.75" thickBot="1" x14ac:dyDescent="0.3">
      <c r="A11">
        <f>'ATAR Predictor'!A12</f>
        <v>0</v>
      </c>
      <c r="D11">
        <f t="shared" si="0"/>
        <v>92</v>
      </c>
      <c r="F11" s="37"/>
      <c r="G11" s="28"/>
      <c r="H11" s="28"/>
      <c r="I11" s="28"/>
      <c r="J11" s="28"/>
      <c r="K11" s="28"/>
      <c r="L11" s="29"/>
    </row>
    <row r="12" spans="1:12" ht="15.75" thickBot="1" x14ac:dyDescent="0.3">
      <c r="A12">
        <f>'ATAR Predictor'!A13</f>
        <v>0</v>
      </c>
      <c r="D12">
        <f t="shared" si="0"/>
        <v>91</v>
      </c>
    </row>
    <row r="13" spans="1:12" x14ac:dyDescent="0.25">
      <c r="D13">
        <f t="shared" si="0"/>
        <v>90</v>
      </c>
      <c r="F13" s="31" t="s">
        <v>121</v>
      </c>
      <c r="G13" s="32"/>
      <c r="H13" s="32"/>
      <c r="I13" s="33"/>
    </row>
    <row r="14" spans="1:12" x14ac:dyDescent="0.25">
      <c r="D14">
        <f t="shared" si="0"/>
        <v>89</v>
      </c>
      <c r="F14" s="38" t="s">
        <v>6</v>
      </c>
      <c r="G14" t="s">
        <v>6</v>
      </c>
      <c r="H14" t="s">
        <v>6</v>
      </c>
      <c r="I14" s="39" t="s">
        <v>6</v>
      </c>
    </row>
    <row r="15" spans="1:12" ht="15.75" thickBot="1" x14ac:dyDescent="0.3">
      <c r="D15">
        <f t="shared" si="0"/>
        <v>88</v>
      </c>
      <c r="F15" s="40"/>
      <c r="G15" s="41"/>
      <c r="H15" s="41"/>
      <c r="I15" s="42"/>
    </row>
    <row r="16" spans="1:12" x14ac:dyDescent="0.25">
      <c r="D16">
        <f t="shared" si="0"/>
        <v>87</v>
      </c>
    </row>
    <row r="17" spans="4:7" x14ac:dyDescent="0.25">
      <c r="D17">
        <f t="shared" si="0"/>
        <v>86</v>
      </c>
    </row>
    <row r="18" spans="4:7" x14ac:dyDescent="0.25">
      <c r="D18">
        <f t="shared" si="0"/>
        <v>85</v>
      </c>
    </row>
    <row r="19" spans="4:7" x14ac:dyDescent="0.25">
      <c r="D19">
        <f t="shared" si="0"/>
        <v>84</v>
      </c>
    </row>
    <row r="20" spans="4:7" ht="15.75" thickBot="1" x14ac:dyDescent="0.3">
      <c r="D20">
        <f t="shared" si="0"/>
        <v>83</v>
      </c>
    </row>
    <row r="21" spans="4:7" x14ac:dyDescent="0.25">
      <c r="D21">
        <f t="shared" si="0"/>
        <v>82</v>
      </c>
      <c r="F21" s="31" t="s">
        <v>122</v>
      </c>
      <c r="G21" s="33"/>
    </row>
    <row r="22" spans="4:7" x14ac:dyDescent="0.25">
      <c r="D22">
        <f t="shared" si="0"/>
        <v>81</v>
      </c>
      <c r="F22" s="38">
        <f>'ATAR Predictor'!A3</f>
        <v>0</v>
      </c>
      <c r="G22" s="39">
        <f>'ATAR Predictor'!B3</f>
        <v>0</v>
      </c>
    </row>
    <row r="23" spans="4:7" x14ac:dyDescent="0.25">
      <c r="D23">
        <f t="shared" si="0"/>
        <v>80</v>
      </c>
      <c r="F23" s="38">
        <f>'ATAR Predictor'!A4</f>
        <v>0</v>
      </c>
      <c r="G23" s="39">
        <f>'ATAR Predictor'!B4</f>
        <v>0</v>
      </c>
    </row>
    <row r="24" spans="4:7" x14ac:dyDescent="0.25">
      <c r="D24">
        <f t="shared" si="0"/>
        <v>79</v>
      </c>
      <c r="F24" s="38">
        <f>'ATAR Predictor'!A5</f>
        <v>0</v>
      </c>
      <c r="G24" s="39">
        <f>'ATAR Predictor'!B5</f>
        <v>0</v>
      </c>
    </row>
    <row r="25" spans="4:7" x14ac:dyDescent="0.25">
      <c r="D25">
        <f t="shared" si="0"/>
        <v>78</v>
      </c>
      <c r="F25" s="38">
        <f>'ATAR Predictor'!A6</f>
        <v>0</v>
      </c>
      <c r="G25" s="39">
        <f>'ATAR Predictor'!B6</f>
        <v>0</v>
      </c>
    </row>
    <row r="26" spans="4:7" x14ac:dyDescent="0.25">
      <c r="D26">
        <f t="shared" si="0"/>
        <v>77</v>
      </c>
      <c r="F26" s="38">
        <f>'ATAR Predictor'!A7</f>
        <v>0</v>
      </c>
      <c r="G26" s="39">
        <f>'ATAR Predictor'!B7</f>
        <v>0</v>
      </c>
    </row>
    <row r="27" spans="4:7" x14ac:dyDescent="0.25">
      <c r="D27">
        <f t="shared" si="0"/>
        <v>76</v>
      </c>
      <c r="F27" s="38">
        <f>'ATAR Predictor'!A8</f>
        <v>0</v>
      </c>
      <c r="G27" s="39">
        <f>'ATAR Predictor'!B8</f>
        <v>0</v>
      </c>
    </row>
    <row r="28" spans="4:7" x14ac:dyDescent="0.25">
      <c r="D28">
        <f t="shared" si="0"/>
        <v>75</v>
      </c>
      <c r="F28" s="38">
        <f>'ATAR Predictor'!A9</f>
        <v>0</v>
      </c>
      <c r="G28" s="39">
        <f>'ATAR Predictor'!B9</f>
        <v>0</v>
      </c>
    </row>
    <row r="29" spans="4:7" x14ac:dyDescent="0.25">
      <c r="D29">
        <f t="shared" si="0"/>
        <v>74</v>
      </c>
      <c r="F29" s="38">
        <f>'ATAR Predictor'!A10</f>
        <v>0</v>
      </c>
      <c r="G29" s="39">
        <f>'ATAR Predictor'!B10</f>
        <v>0</v>
      </c>
    </row>
    <row r="30" spans="4:7" x14ac:dyDescent="0.25">
      <c r="D30">
        <f t="shared" si="0"/>
        <v>73</v>
      </c>
      <c r="F30" s="38"/>
      <c r="G30" s="39"/>
    </row>
    <row r="31" spans="4:7" x14ac:dyDescent="0.25">
      <c r="D31">
        <f t="shared" si="0"/>
        <v>72</v>
      </c>
      <c r="F31" s="38">
        <f>'ATAR Predictor'!A12</f>
        <v>0</v>
      </c>
      <c r="G31" s="39">
        <f>'ATAR Predictor'!B12</f>
        <v>0</v>
      </c>
    </row>
    <row r="32" spans="4:7" ht="15.75" thickBot="1" x14ac:dyDescent="0.3">
      <c r="D32">
        <f t="shared" si="0"/>
        <v>71</v>
      </c>
      <c r="F32" s="40">
        <f>'ATAR Predictor'!A13</f>
        <v>0</v>
      </c>
      <c r="G32" s="42">
        <f>'ATAR Predictor'!B13</f>
        <v>0</v>
      </c>
    </row>
    <row r="33" spans="4:4" x14ac:dyDescent="0.25">
      <c r="D33">
        <f t="shared" si="0"/>
        <v>70</v>
      </c>
    </row>
    <row r="34" spans="4:4" x14ac:dyDescent="0.25">
      <c r="D34">
        <f t="shared" si="0"/>
        <v>69</v>
      </c>
    </row>
    <row r="35" spans="4:4" x14ac:dyDescent="0.25">
      <c r="D35">
        <f t="shared" si="0"/>
        <v>68</v>
      </c>
    </row>
    <row r="36" spans="4:4" x14ac:dyDescent="0.25">
      <c r="D36">
        <f t="shared" si="0"/>
        <v>67</v>
      </c>
    </row>
    <row r="37" spans="4:4" x14ac:dyDescent="0.25">
      <c r="D37">
        <f t="shared" si="0"/>
        <v>66</v>
      </c>
    </row>
    <row r="38" spans="4:4" x14ac:dyDescent="0.25">
      <c r="D38">
        <f t="shared" si="0"/>
        <v>65</v>
      </c>
    </row>
    <row r="39" spans="4:4" x14ac:dyDescent="0.25">
      <c r="D39">
        <f t="shared" si="0"/>
        <v>64</v>
      </c>
    </row>
    <row r="40" spans="4:4" x14ac:dyDescent="0.25">
      <c r="D40">
        <f t="shared" si="0"/>
        <v>63</v>
      </c>
    </row>
    <row r="41" spans="4:4" x14ac:dyDescent="0.25">
      <c r="D41">
        <f t="shared" si="0"/>
        <v>62</v>
      </c>
    </row>
    <row r="42" spans="4:4" x14ac:dyDescent="0.25">
      <c r="D42">
        <f t="shared" si="0"/>
        <v>61</v>
      </c>
    </row>
    <row r="43" spans="4:4" x14ac:dyDescent="0.25">
      <c r="D43">
        <f t="shared" si="0"/>
        <v>60</v>
      </c>
    </row>
    <row r="44" spans="4:4" x14ac:dyDescent="0.25">
      <c r="D44">
        <f t="shared" si="0"/>
        <v>59</v>
      </c>
    </row>
    <row r="45" spans="4:4" x14ac:dyDescent="0.25">
      <c r="D45">
        <f t="shared" si="0"/>
        <v>58</v>
      </c>
    </row>
    <row r="46" spans="4:4" x14ac:dyDescent="0.25">
      <c r="D46">
        <f t="shared" si="0"/>
        <v>57</v>
      </c>
    </row>
    <row r="47" spans="4:4" x14ac:dyDescent="0.25">
      <c r="D47">
        <f t="shared" si="0"/>
        <v>56</v>
      </c>
    </row>
    <row r="48" spans="4:4" x14ac:dyDescent="0.25">
      <c r="D48">
        <f t="shared" si="0"/>
        <v>55</v>
      </c>
    </row>
    <row r="49" spans="4:4" x14ac:dyDescent="0.25">
      <c r="D49">
        <f t="shared" si="0"/>
        <v>54</v>
      </c>
    </row>
    <row r="50" spans="4:4" x14ac:dyDescent="0.25">
      <c r="D50">
        <f t="shared" si="0"/>
        <v>53</v>
      </c>
    </row>
    <row r="51" spans="4:4" x14ac:dyDescent="0.25">
      <c r="D51">
        <f t="shared" si="0"/>
        <v>52</v>
      </c>
    </row>
    <row r="52" spans="4:4" x14ac:dyDescent="0.25">
      <c r="D52">
        <f t="shared" si="0"/>
        <v>51</v>
      </c>
    </row>
    <row r="53" spans="4:4" x14ac:dyDescent="0.25">
      <c r="D53">
        <f t="shared" si="0"/>
        <v>50</v>
      </c>
    </row>
    <row r="54" spans="4:4" x14ac:dyDescent="0.25">
      <c r="D54">
        <f t="shared" si="0"/>
        <v>49</v>
      </c>
    </row>
    <row r="55" spans="4:4" x14ac:dyDescent="0.25">
      <c r="D55">
        <f t="shared" si="0"/>
        <v>48</v>
      </c>
    </row>
    <row r="56" spans="4:4" x14ac:dyDescent="0.25">
      <c r="D56">
        <f t="shared" si="0"/>
        <v>47</v>
      </c>
    </row>
    <row r="57" spans="4:4" x14ac:dyDescent="0.25">
      <c r="D57">
        <f t="shared" si="0"/>
        <v>46</v>
      </c>
    </row>
    <row r="58" spans="4:4" x14ac:dyDescent="0.25">
      <c r="D58">
        <f t="shared" si="0"/>
        <v>45</v>
      </c>
    </row>
    <row r="59" spans="4:4" x14ac:dyDescent="0.25">
      <c r="D59">
        <f t="shared" si="0"/>
        <v>44</v>
      </c>
    </row>
    <row r="60" spans="4:4" x14ac:dyDescent="0.25">
      <c r="D60">
        <f t="shared" si="0"/>
        <v>43</v>
      </c>
    </row>
    <row r="61" spans="4:4" x14ac:dyDescent="0.25">
      <c r="D61">
        <f t="shared" si="0"/>
        <v>42</v>
      </c>
    </row>
    <row r="62" spans="4:4" x14ac:dyDescent="0.25">
      <c r="D62">
        <f t="shared" si="0"/>
        <v>41</v>
      </c>
    </row>
    <row r="63" spans="4:4" x14ac:dyDescent="0.25">
      <c r="D63">
        <f t="shared" si="0"/>
        <v>40</v>
      </c>
    </row>
    <row r="64" spans="4:4" x14ac:dyDescent="0.25">
      <c r="D64">
        <f t="shared" si="0"/>
        <v>39</v>
      </c>
    </row>
    <row r="65" spans="4:4" x14ac:dyDescent="0.25">
      <c r="D65">
        <f t="shared" si="0"/>
        <v>38</v>
      </c>
    </row>
    <row r="66" spans="4:4" x14ac:dyDescent="0.25">
      <c r="D66">
        <f t="shared" si="0"/>
        <v>37</v>
      </c>
    </row>
    <row r="67" spans="4:4" x14ac:dyDescent="0.25">
      <c r="D67">
        <f t="shared" si="0"/>
        <v>36</v>
      </c>
    </row>
    <row r="68" spans="4:4" x14ac:dyDescent="0.25">
      <c r="D68">
        <f t="shared" si="0"/>
        <v>35</v>
      </c>
    </row>
    <row r="69" spans="4:4" x14ac:dyDescent="0.25">
      <c r="D69">
        <f t="shared" si="0"/>
        <v>34</v>
      </c>
    </row>
    <row r="70" spans="4:4" x14ac:dyDescent="0.25">
      <c r="D70">
        <f t="shared" ref="D70:D103" si="1">D69-1</f>
        <v>33</v>
      </c>
    </row>
    <row r="71" spans="4:4" x14ac:dyDescent="0.25">
      <c r="D71">
        <f t="shared" si="1"/>
        <v>32</v>
      </c>
    </row>
    <row r="72" spans="4:4" x14ac:dyDescent="0.25">
      <c r="D72">
        <f t="shared" si="1"/>
        <v>31</v>
      </c>
    </row>
    <row r="73" spans="4:4" x14ac:dyDescent="0.25">
      <c r="D73">
        <f t="shared" si="1"/>
        <v>30</v>
      </c>
    </row>
    <row r="74" spans="4:4" x14ac:dyDescent="0.25">
      <c r="D74">
        <f t="shared" si="1"/>
        <v>29</v>
      </c>
    </row>
    <row r="75" spans="4:4" x14ac:dyDescent="0.25">
      <c r="D75">
        <f t="shared" si="1"/>
        <v>28</v>
      </c>
    </row>
    <row r="76" spans="4:4" x14ac:dyDescent="0.25">
      <c r="D76">
        <f t="shared" si="1"/>
        <v>27</v>
      </c>
    </row>
    <row r="77" spans="4:4" x14ac:dyDescent="0.25">
      <c r="D77">
        <f t="shared" si="1"/>
        <v>26</v>
      </c>
    </row>
    <row r="78" spans="4:4" x14ac:dyDescent="0.25">
      <c r="D78">
        <f t="shared" si="1"/>
        <v>25</v>
      </c>
    </row>
    <row r="79" spans="4:4" x14ac:dyDescent="0.25">
      <c r="D79">
        <f t="shared" si="1"/>
        <v>24</v>
      </c>
    </row>
    <row r="80" spans="4:4" x14ac:dyDescent="0.25">
      <c r="D80">
        <f t="shared" si="1"/>
        <v>23</v>
      </c>
    </row>
    <row r="81" spans="4:4" x14ac:dyDescent="0.25">
      <c r="D81">
        <f t="shared" si="1"/>
        <v>22</v>
      </c>
    </row>
    <row r="82" spans="4:4" x14ac:dyDescent="0.25">
      <c r="D82">
        <f t="shared" si="1"/>
        <v>21</v>
      </c>
    </row>
    <row r="83" spans="4:4" x14ac:dyDescent="0.25">
      <c r="D83">
        <f t="shared" si="1"/>
        <v>20</v>
      </c>
    </row>
    <row r="84" spans="4:4" x14ac:dyDescent="0.25">
      <c r="D84">
        <f t="shared" si="1"/>
        <v>19</v>
      </c>
    </row>
    <row r="85" spans="4:4" x14ac:dyDescent="0.25">
      <c r="D85">
        <f t="shared" si="1"/>
        <v>18</v>
      </c>
    </row>
    <row r="86" spans="4:4" x14ac:dyDescent="0.25">
      <c r="D86">
        <f t="shared" si="1"/>
        <v>17</v>
      </c>
    </row>
    <row r="87" spans="4:4" x14ac:dyDescent="0.25">
      <c r="D87">
        <f t="shared" si="1"/>
        <v>16</v>
      </c>
    </row>
    <row r="88" spans="4:4" x14ac:dyDescent="0.25">
      <c r="D88">
        <f t="shared" si="1"/>
        <v>15</v>
      </c>
    </row>
    <row r="89" spans="4:4" x14ac:dyDescent="0.25">
      <c r="D89">
        <f t="shared" si="1"/>
        <v>14</v>
      </c>
    </row>
    <row r="90" spans="4:4" x14ac:dyDescent="0.25">
      <c r="D90">
        <f t="shared" si="1"/>
        <v>13</v>
      </c>
    </row>
    <row r="91" spans="4:4" x14ac:dyDescent="0.25">
      <c r="D91">
        <f t="shared" si="1"/>
        <v>12</v>
      </c>
    </row>
    <row r="92" spans="4:4" x14ac:dyDescent="0.25">
      <c r="D92">
        <f t="shared" si="1"/>
        <v>11</v>
      </c>
    </row>
    <row r="93" spans="4:4" x14ac:dyDescent="0.25">
      <c r="D93">
        <f t="shared" si="1"/>
        <v>10</v>
      </c>
    </row>
    <row r="94" spans="4:4" x14ac:dyDescent="0.25">
      <c r="D94">
        <f t="shared" si="1"/>
        <v>9</v>
      </c>
    </row>
    <row r="95" spans="4:4" x14ac:dyDescent="0.25">
      <c r="D95">
        <f t="shared" si="1"/>
        <v>8</v>
      </c>
    </row>
    <row r="96" spans="4:4" x14ac:dyDescent="0.25">
      <c r="D96">
        <f t="shared" si="1"/>
        <v>7</v>
      </c>
    </row>
    <row r="97" spans="4:4" x14ac:dyDescent="0.25">
      <c r="D97">
        <f t="shared" si="1"/>
        <v>6</v>
      </c>
    </row>
    <row r="98" spans="4:4" x14ac:dyDescent="0.25">
      <c r="D98">
        <f t="shared" si="1"/>
        <v>5</v>
      </c>
    </row>
    <row r="99" spans="4:4" x14ac:dyDescent="0.25">
      <c r="D99">
        <f t="shared" si="1"/>
        <v>4</v>
      </c>
    </row>
    <row r="100" spans="4:4" x14ac:dyDescent="0.25">
      <c r="D100">
        <f t="shared" si="1"/>
        <v>3</v>
      </c>
    </row>
    <row r="101" spans="4:4" x14ac:dyDescent="0.25">
      <c r="D101">
        <f t="shared" si="1"/>
        <v>2</v>
      </c>
    </row>
    <row r="102" spans="4:4" x14ac:dyDescent="0.25">
      <c r="D102">
        <f t="shared" si="1"/>
        <v>1</v>
      </c>
    </row>
    <row r="103" spans="4:4" x14ac:dyDescent="0.25">
      <c r="D103">
        <f t="shared" si="1"/>
        <v>0</v>
      </c>
    </row>
  </sheetData>
  <pageMargins left="0.7" right="0.7" top="0.75" bottom="0.75" header="0.3" footer="0.3"/>
  <customProperties>
    <customPr name="SSC_SHEET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1E6F-650B-46D2-806D-1F98B97B7F92}">
  <sheetPr codeName="Sheet5"/>
  <dimension ref="A1:AV122"/>
  <sheetViews>
    <sheetView zoomScale="66" workbookViewId="0">
      <selection activeCell="V11" sqref="V11"/>
    </sheetView>
  </sheetViews>
  <sheetFormatPr defaultRowHeight="15" x14ac:dyDescent="0.25"/>
  <cols>
    <col min="2" max="2" width="45" customWidth="1"/>
    <col min="3" max="3" width="10.85546875" bestFit="1" customWidth="1"/>
    <col min="4" max="4" width="18.28515625" bestFit="1" customWidth="1"/>
    <col min="5" max="5" width="6" bestFit="1" customWidth="1"/>
    <col min="6" max="6" width="7.5703125" customWidth="1"/>
    <col min="7" max="8" width="6" bestFit="1" customWidth="1"/>
    <col min="9" max="9" width="6.140625" bestFit="1" customWidth="1"/>
    <col min="10" max="10" width="15" customWidth="1"/>
  </cols>
  <sheetData>
    <row r="1" spans="2:18" x14ac:dyDescent="0.25">
      <c r="B1" t="s">
        <v>1</v>
      </c>
      <c r="D1" t="s">
        <v>8</v>
      </c>
      <c r="E1" s="14">
        <v>0.25</v>
      </c>
      <c r="F1" s="14">
        <v>0.5</v>
      </c>
      <c r="G1" s="14">
        <v>0.75</v>
      </c>
      <c r="H1" s="14">
        <v>0.9</v>
      </c>
      <c r="I1" s="14">
        <v>0.99</v>
      </c>
    </row>
    <row r="3" spans="2:18" x14ac:dyDescent="0.25">
      <c r="B3" t="s">
        <v>17</v>
      </c>
      <c r="D3" t="s">
        <v>5</v>
      </c>
      <c r="E3">
        <v>50</v>
      </c>
      <c r="F3">
        <v>71</v>
      </c>
      <c r="G3">
        <v>80</v>
      </c>
      <c r="H3">
        <v>89</v>
      </c>
      <c r="I3">
        <v>93.48</v>
      </c>
      <c r="J3" t="str">
        <f t="shared" ref="J3:J34" si="0">B3</f>
        <v>Aboriginal and Torres Strait Islander Studies</v>
      </c>
      <c r="K3">
        <f>(LN(E4/(100-E4))-LN(H4/(100-H4)))/(E3-H3)</f>
        <v>8.50269630836539E-2</v>
      </c>
      <c r="L3">
        <f>LN(E4/(100-E4))-K3*E3</f>
        <v>-6.2900400366889748</v>
      </c>
      <c r="N3">
        <f>E3</f>
        <v>50</v>
      </c>
      <c r="O3">
        <f>F3</f>
        <v>71</v>
      </c>
      <c r="P3">
        <f>G3</f>
        <v>80</v>
      </c>
      <c r="Q3">
        <f>H3</f>
        <v>89</v>
      </c>
      <c r="R3">
        <f>I3</f>
        <v>93.48</v>
      </c>
    </row>
    <row r="4" spans="2:18" x14ac:dyDescent="0.25">
      <c r="D4" t="s">
        <v>6</v>
      </c>
      <c r="E4">
        <v>11.52</v>
      </c>
      <c r="F4">
        <v>43.81</v>
      </c>
      <c r="G4">
        <v>62.67</v>
      </c>
      <c r="H4">
        <v>78.2</v>
      </c>
      <c r="I4">
        <v>84.11</v>
      </c>
      <c r="J4">
        <f t="shared" si="0"/>
        <v>0</v>
      </c>
      <c r="N4">
        <f>ROUND(100/(1 + EXP(-($K3*N3+$L3))), 2)</f>
        <v>11.52</v>
      </c>
      <c r="O4">
        <f>ROUND(100/(1 + EXP(-($K3*O3+$L3))), 2)</f>
        <v>43.71</v>
      </c>
      <c r="P4">
        <f>ROUND(100/(1 + EXP(-($K3*P3+$L3))), 2)</f>
        <v>62.53</v>
      </c>
      <c r="Q4">
        <f>ROUND(100/(1 + EXP(-($K3*Q3+$L3))), 2)</f>
        <v>78.2</v>
      </c>
      <c r="R4">
        <f>ROUND(100/(1 + EXP(-($K3*R3+$L3))), 2)</f>
        <v>84</v>
      </c>
    </row>
    <row r="5" spans="2:18" x14ac:dyDescent="0.25">
      <c r="B5" t="s">
        <v>20</v>
      </c>
      <c r="D5" t="s">
        <v>5</v>
      </c>
      <c r="E5">
        <v>59</v>
      </c>
      <c r="F5">
        <v>72</v>
      </c>
      <c r="G5">
        <v>84</v>
      </c>
      <c r="H5">
        <v>91</v>
      </c>
      <c r="I5">
        <v>98</v>
      </c>
      <c r="J5" t="str">
        <f t="shared" si="0"/>
        <v>Accounting</v>
      </c>
      <c r="K5">
        <f>(LN(E6/(100-E6))-LN(H6/(100-H6)))/(E5-H5)</f>
        <v>6.2285738110872575E-2</v>
      </c>
      <c r="L5">
        <f>LN(E6/(100-E6))-K5*E5</f>
        <v>-3.2064796150227481</v>
      </c>
      <c r="N5">
        <f>E5</f>
        <v>59</v>
      </c>
      <c r="O5">
        <f>F5</f>
        <v>72</v>
      </c>
      <c r="P5">
        <f>G5</f>
        <v>84</v>
      </c>
      <c r="Q5">
        <f>H5</f>
        <v>91</v>
      </c>
      <c r="R5">
        <f>I5</f>
        <v>98</v>
      </c>
    </row>
    <row r="6" spans="2:18" x14ac:dyDescent="0.25">
      <c r="D6" t="s">
        <v>6</v>
      </c>
      <c r="E6">
        <v>61.5</v>
      </c>
      <c r="F6">
        <v>78.209999999999994</v>
      </c>
      <c r="G6">
        <v>88.34</v>
      </c>
      <c r="H6">
        <v>92.14</v>
      </c>
      <c r="I6">
        <v>94.77</v>
      </c>
      <c r="J6">
        <f t="shared" si="0"/>
        <v>0</v>
      </c>
      <c r="N6">
        <f>ROUND(100/(1 + EXP(-($K5*N5+$L5))), 2)</f>
        <v>61.5</v>
      </c>
      <c r="O6">
        <f>ROUND(100/(1 + EXP(-($K5*O5+$L5))), 2)</f>
        <v>78.209999999999994</v>
      </c>
      <c r="P6">
        <f>ROUND(100/(1 + EXP(-($K5*P5+$L5))), 2)</f>
        <v>88.35</v>
      </c>
      <c r="Q6">
        <f>ROUND(100/(1 + EXP(-($K5*Q5+$L5))), 2)</f>
        <v>92.14</v>
      </c>
      <c r="R6">
        <f>ROUND(100/(1 + EXP(-($K5*R5+$L5))), 2)</f>
        <v>94.77</v>
      </c>
    </row>
    <row r="7" spans="2:18" x14ac:dyDescent="0.25">
      <c r="B7" t="s">
        <v>22</v>
      </c>
      <c r="D7" t="s">
        <v>5</v>
      </c>
      <c r="E7">
        <v>56</v>
      </c>
      <c r="F7">
        <v>69</v>
      </c>
      <c r="G7">
        <v>79</v>
      </c>
      <c r="H7">
        <v>86</v>
      </c>
      <c r="I7">
        <v>90</v>
      </c>
      <c r="J7" t="str">
        <f t="shared" si="0"/>
        <v>Aerospace Systems</v>
      </c>
      <c r="K7">
        <f>(LN(E8/(100-E8))-LN(H8/(100-H8)))/(E7-H7)</f>
        <v>5.2862974018021064E-2</v>
      </c>
      <c r="L7">
        <f>LN(E8/(100-E8))-K7*E7</f>
        <v>-2.7309257989115618</v>
      </c>
      <c r="N7">
        <f>E7</f>
        <v>56</v>
      </c>
      <c r="O7">
        <f>F7</f>
        <v>69</v>
      </c>
      <c r="P7">
        <f>G7</f>
        <v>79</v>
      </c>
      <c r="Q7">
        <f>H7</f>
        <v>86</v>
      </c>
      <c r="R7">
        <f>I7</f>
        <v>90</v>
      </c>
    </row>
    <row r="8" spans="2:18" x14ac:dyDescent="0.25">
      <c r="D8" t="s">
        <v>6</v>
      </c>
      <c r="E8">
        <v>55.71</v>
      </c>
      <c r="F8">
        <v>71.430000000000007</v>
      </c>
      <c r="G8">
        <v>80.930000000000007</v>
      </c>
      <c r="H8">
        <v>86</v>
      </c>
      <c r="I8">
        <v>88.36</v>
      </c>
      <c r="J8">
        <f t="shared" si="0"/>
        <v>0</v>
      </c>
      <c r="N8">
        <f>ROUND(100/(1 + EXP(-($K7*N7+$L7))), 2)</f>
        <v>55.71</v>
      </c>
      <c r="O8">
        <f>ROUND(100/(1 + EXP(-($K7*O7+$L7))), 2)</f>
        <v>71.44</v>
      </c>
      <c r="P8">
        <f>ROUND(100/(1 + EXP(-($K7*P7+$L7))), 2)</f>
        <v>80.930000000000007</v>
      </c>
      <c r="Q8">
        <f>ROUND(100/(1 + EXP(-($K7*Q7+$L7))), 2)</f>
        <v>86</v>
      </c>
      <c r="R8">
        <f>ROUND(100/(1 + EXP(-($K7*R7+$L7))), 2)</f>
        <v>88.36</v>
      </c>
    </row>
    <row r="9" spans="2:18" x14ac:dyDescent="0.25">
      <c r="B9" t="s">
        <v>24</v>
      </c>
      <c r="D9" t="s">
        <v>5</v>
      </c>
      <c r="E9">
        <v>67</v>
      </c>
      <c r="F9">
        <v>74</v>
      </c>
      <c r="G9">
        <v>81.75</v>
      </c>
      <c r="H9">
        <v>87.7</v>
      </c>
      <c r="I9">
        <v>93</v>
      </c>
      <c r="J9" t="str">
        <f t="shared" si="0"/>
        <v>Agricultural Science</v>
      </c>
      <c r="K9">
        <f>(LN(E10/(100-E10))-LN(H10/(100-H10)))/(E9-H9)</f>
        <v>8.1484242156169673E-2</v>
      </c>
      <c r="L9">
        <f>LN(E10/(100-E10))-K9*E9</f>
        <v>-5.7797550465300187</v>
      </c>
      <c r="N9">
        <f>E9</f>
        <v>67</v>
      </c>
      <c r="O9">
        <f>F9</f>
        <v>74</v>
      </c>
      <c r="P9">
        <f>G9</f>
        <v>81.75</v>
      </c>
      <c r="Q9">
        <f>H9</f>
        <v>87.7</v>
      </c>
      <c r="R9">
        <f>I9</f>
        <v>93</v>
      </c>
    </row>
    <row r="10" spans="2:18" x14ac:dyDescent="0.25">
      <c r="D10" t="s">
        <v>6</v>
      </c>
      <c r="E10">
        <v>42.06</v>
      </c>
      <c r="F10">
        <v>56.22</v>
      </c>
      <c r="G10">
        <v>70.72</v>
      </c>
      <c r="H10">
        <v>79.680000000000007</v>
      </c>
      <c r="I10">
        <v>85.8</v>
      </c>
      <c r="J10">
        <f t="shared" si="0"/>
        <v>0</v>
      </c>
      <c r="N10">
        <f>ROUND(100/(1 + EXP(-($K9*N9+$L9))), 2)</f>
        <v>42.06</v>
      </c>
      <c r="O10">
        <f>ROUND(100/(1 + EXP(-($K9*O9+$L9))), 2)</f>
        <v>56.22</v>
      </c>
      <c r="P10">
        <f>ROUND(100/(1 + EXP(-($K9*P9+$L9))), 2)</f>
        <v>70.709999999999994</v>
      </c>
      <c r="Q10">
        <f>ROUND(100/(1 + EXP(-($K9*Q9+$L9))), 2)</f>
        <v>79.680000000000007</v>
      </c>
      <c r="R10">
        <f>ROUND(100/(1 + EXP(-($K9*R9+$L9))), 2)</f>
        <v>85.79</v>
      </c>
    </row>
    <row r="11" spans="2:18" x14ac:dyDescent="0.25">
      <c r="B11" t="s">
        <v>26</v>
      </c>
      <c r="D11" t="s">
        <v>5</v>
      </c>
      <c r="E11">
        <v>60</v>
      </c>
      <c r="F11">
        <v>71</v>
      </c>
      <c r="G11">
        <v>82</v>
      </c>
      <c r="H11">
        <v>90</v>
      </c>
      <c r="I11">
        <v>98</v>
      </c>
      <c r="J11" t="str">
        <f t="shared" si="0"/>
        <v>Ancient History</v>
      </c>
      <c r="K11">
        <f>(LN(E12/(100-E12))-LN(H12/(100-H12)))/(E11-H11)</f>
        <v>6.143222062275186E-2</v>
      </c>
      <c r="L11">
        <f>LN(E12/(100-E12))-K11*E11</f>
        <v>-3.6235129779790163</v>
      </c>
      <c r="N11">
        <f>E11</f>
        <v>60</v>
      </c>
      <c r="O11">
        <f>F11</f>
        <v>71</v>
      </c>
      <c r="P11">
        <f>G11</f>
        <v>82</v>
      </c>
      <c r="Q11">
        <f>H11</f>
        <v>90</v>
      </c>
      <c r="R11">
        <f>I11</f>
        <v>98</v>
      </c>
    </row>
    <row r="12" spans="2:18" x14ac:dyDescent="0.25">
      <c r="D12" t="s">
        <v>6</v>
      </c>
      <c r="E12">
        <v>51.56</v>
      </c>
      <c r="F12">
        <v>67.66</v>
      </c>
      <c r="G12">
        <v>80.430000000000007</v>
      </c>
      <c r="H12">
        <v>87.05</v>
      </c>
      <c r="I12">
        <v>91.66</v>
      </c>
      <c r="J12">
        <f t="shared" si="0"/>
        <v>0</v>
      </c>
      <c r="N12">
        <f>ROUND(100/(1 + EXP(-($K11*N11+$L11))), 2)</f>
        <v>51.56</v>
      </c>
      <c r="O12">
        <f>ROUND(100/(1 + EXP(-($K11*O11+$L11))), 2)</f>
        <v>67.66</v>
      </c>
      <c r="P12">
        <f>ROUND(100/(1 + EXP(-($K11*P11+$L11))), 2)</f>
        <v>80.44</v>
      </c>
      <c r="Q12">
        <f>ROUND(100/(1 + EXP(-($K11*Q11+$L11))), 2)</f>
        <v>87.05</v>
      </c>
      <c r="R12">
        <f>ROUND(100/(1 + EXP(-($K11*R11+$L11))), 2)</f>
        <v>91.66</v>
      </c>
    </row>
    <row r="13" spans="2:18" x14ac:dyDescent="0.25">
      <c r="B13" t="s">
        <v>29</v>
      </c>
      <c r="D13" t="s">
        <v>5</v>
      </c>
      <c r="E13">
        <v>48.25</v>
      </c>
      <c r="F13">
        <v>59.5</v>
      </c>
      <c r="G13">
        <v>68</v>
      </c>
      <c r="H13">
        <v>75.3</v>
      </c>
      <c r="I13">
        <v>79.459999999999994</v>
      </c>
      <c r="J13" t="str">
        <f t="shared" si="0"/>
        <v>Arabic</v>
      </c>
      <c r="K13">
        <f>(LN(E14/(100-E14))-LN(H14/(100-H14)))/(E13-H13)</f>
        <v>4.9327344301428253E-2</v>
      </c>
      <c r="L13">
        <f>LN(E14/(100-E14))-K13*E13</f>
        <v>-2.3180244904177196</v>
      </c>
      <c r="N13">
        <f>E13</f>
        <v>48.25</v>
      </c>
      <c r="O13">
        <f>F13</f>
        <v>59.5</v>
      </c>
      <c r="P13">
        <f>G13</f>
        <v>68</v>
      </c>
      <c r="Q13">
        <f>H13</f>
        <v>75.3</v>
      </c>
      <c r="R13">
        <f>I13</f>
        <v>79.459999999999994</v>
      </c>
    </row>
    <row r="14" spans="2:18" x14ac:dyDescent="0.25">
      <c r="D14" t="s">
        <v>6</v>
      </c>
      <c r="E14">
        <v>51.55</v>
      </c>
      <c r="F14">
        <v>64.94</v>
      </c>
      <c r="G14">
        <v>73.72</v>
      </c>
      <c r="H14">
        <v>80.16</v>
      </c>
      <c r="I14">
        <v>83.18</v>
      </c>
      <c r="J14">
        <f t="shared" si="0"/>
        <v>0</v>
      </c>
      <c r="N14">
        <f>ROUND(100/(1 + EXP(-($K13*N13+$L13))), 2)</f>
        <v>51.55</v>
      </c>
      <c r="O14">
        <f>ROUND(100/(1 + EXP(-($K13*O13+$L13))), 2)</f>
        <v>64.95</v>
      </c>
      <c r="P14">
        <f>ROUND(100/(1 + EXP(-($K13*P13+$L13))), 2)</f>
        <v>73.81</v>
      </c>
      <c r="Q14">
        <f>ROUND(100/(1 + EXP(-($K13*Q13+$L13))), 2)</f>
        <v>80.16</v>
      </c>
      <c r="R14">
        <f>ROUND(100/(1 + EXP(-($K13*R13+$L13))), 2)</f>
        <v>83.22</v>
      </c>
    </row>
    <row r="15" spans="2:18" x14ac:dyDescent="0.25">
      <c r="B15" t="s">
        <v>31</v>
      </c>
      <c r="D15" t="s">
        <v>5</v>
      </c>
      <c r="E15">
        <v>71</v>
      </c>
      <c r="F15">
        <v>80</v>
      </c>
      <c r="G15">
        <v>88</v>
      </c>
      <c r="H15">
        <v>93</v>
      </c>
      <c r="I15">
        <v>98</v>
      </c>
      <c r="J15" t="str">
        <f t="shared" si="0"/>
        <v>Biology</v>
      </c>
      <c r="K15">
        <f>(LN(E16/(100-E16))-LN(H16/(100-H16)))/(E15-H15)</f>
        <v>8.9416613916676199E-2</v>
      </c>
      <c r="L15">
        <f>LN(E16/(100-E16))-K15*E15</f>
        <v>-5.9356088155181608</v>
      </c>
      <c r="N15">
        <f>E15</f>
        <v>71</v>
      </c>
      <c r="O15">
        <f>F15</f>
        <v>80</v>
      </c>
      <c r="P15">
        <f>G15</f>
        <v>88</v>
      </c>
      <c r="Q15">
        <f>H15</f>
        <v>93</v>
      </c>
      <c r="R15">
        <f>I15</f>
        <v>98</v>
      </c>
    </row>
    <row r="16" spans="2:18" x14ac:dyDescent="0.25">
      <c r="D16" t="s">
        <v>6</v>
      </c>
      <c r="E16">
        <v>60.18</v>
      </c>
      <c r="F16">
        <v>77.17</v>
      </c>
      <c r="G16">
        <v>87.36</v>
      </c>
      <c r="H16">
        <v>91.53</v>
      </c>
      <c r="I16">
        <v>94.41</v>
      </c>
      <c r="J16">
        <f t="shared" si="0"/>
        <v>0</v>
      </c>
      <c r="N16">
        <f>ROUND(100/(1 + EXP(-($K15*N15+$L15))), 2)</f>
        <v>60.18</v>
      </c>
      <c r="O16">
        <f>ROUND(100/(1 + EXP(-($K15*O15+$L15))), 2)</f>
        <v>77.17</v>
      </c>
      <c r="P16">
        <f>ROUND(100/(1 + EXP(-($K15*P15+$L15))), 2)</f>
        <v>87.36</v>
      </c>
      <c r="Q16">
        <f>ROUND(100/(1 + EXP(-($K15*Q15+$L15))), 2)</f>
        <v>91.53</v>
      </c>
      <c r="R16">
        <f>ROUND(100/(1 + EXP(-($K15*R15+$L15))), 2)</f>
        <v>94.41</v>
      </c>
    </row>
    <row r="17" spans="2:18" x14ac:dyDescent="0.25">
      <c r="B17" t="s">
        <v>33</v>
      </c>
      <c r="D17" t="s">
        <v>5</v>
      </c>
      <c r="E17">
        <v>57</v>
      </c>
      <c r="F17">
        <v>67</v>
      </c>
      <c r="G17">
        <v>78</v>
      </c>
      <c r="H17">
        <v>86</v>
      </c>
      <c r="I17">
        <v>96</v>
      </c>
      <c r="J17" t="str">
        <f t="shared" si="0"/>
        <v>Business</v>
      </c>
      <c r="K17">
        <f>(LN(E18/(100-E18))-LN(H18/(100-H18)))/(E17-H17)</f>
        <v>5.6406445313525566E-2</v>
      </c>
      <c r="L17">
        <f>LN(E18/(100-E18))-K17*E17</f>
        <v>-3.2023672081039956</v>
      </c>
      <c r="N17">
        <f>E17</f>
        <v>57</v>
      </c>
      <c r="O17">
        <f>F17</f>
        <v>67</v>
      </c>
      <c r="P17">
        <f>G17</f>
        <v>78</v>
      </c>
      <c r="Q17">
        <f>H17</f>
        <v>86</v>
      </c>
      <c r="R17">
        <f>I17</f>
        <v>96</v>
      </c>
    </row>
    <row r="18" spans="2:18" x14ac:dyDescent="0.25">
      <c r="D18" t="s">
        <v>6</v>
      </c>
      <c r="E18">
        <v>50.32</v>
      </c>
      <c r="F18">
        <v>64.03</v>
      </c>
      <c r="G18">
        <v>76.8</v>
      </c>
      <c r="H18">
        <v>83.87</v>
      </c>
      <c r="I18">
        <v>90.13</v>
      </c>
      <c r="J18">
        <f t="shared" si="0"/>
        <v>0</v>
      </c>
      <c r="N18">
        <f>ROUND(100/(1 + EXP(-($K17*N17+$L17))), 2)</f>
        <v>50.32</v>
      </c>
      <c r="O18">
        <f>ROUND(100/(1 + EXP(-($K17*O17+$L17))), 2)</f>
        <v>64.03</v>
      </c>
      <c r="P18">
        <f>ROUND(100/(1 + EXP(-($K17*P17+$L17))), 2)</f>
        <v>76.81</v>
      </c>
      <c r="Q18">
        <f>ROUND(100/(1 + EXP(-($K17*Q17+$L17))), 2)</f>
        <v>83.87</v>
      </c>
      <c r="R18">
        <f>ROUND(100/(1 + EXP(-($K17*R17+$L17))), 2)</f>
        <v>90.14</v>
      </c>
    </row>
    <row r="19" spans="2:18" x14ac:dyDescent="0.25">
      <c r="B19" t="s">
        <v>35</v>
      </c>
      <c r="D19" t="s">
        <v>5</v>
      </c>
      <c r="E19">
        <v>76</v>
      </c>
      <c r="F19">
        <v>84</v>
      </c>
      <c r="G19">
        <v>91</v>
      </c>
      <c r="H19">
        <v>96</v>
      </c>
      <c r="I19">
        <v>99</v>
      </c>
      <c r="J19" t="str">
        <f t="shared" si="0"/>
        <v>Chemistry</v>
      </c>
      <c r="K19">
        <f>(LN(E20/(100-E20))-LN(H20/(100-H20)))/(E19-H19)</f>
        <v>0.1127092920766545</v>
      </c>
      <c r="L19">
        <f>LN(E20/(100-E20))-K19*E19</f>
        <v>-7.3439933495235579</v>
      </c>
      <c r="N19">
        <f>E19</f>
        <v>76</v>
      </c>
      <c r="O19">
        <f>F19</f>
        <v>84</v>
      </c>
      <c r="P19">
        <f>G19</f>
        <v>91</v>
      </c>
      <c r="Q19">
        <f>H19</f>
        <v>96</v>
      </c>
      <c r="R19">
        <f>I19</f>
        <v>99</v>
      </c>
    </row>
    <row r="20" spans="2:18" x14ac:dyDescent="0.25">
      <c r="D20" t="s">
        <v>6</v>
      </c>
      <c r="E20">
        <v>77.239999999999995</v>
      </c>
      <c r="F20">
        <v>89.31</v>
      </c>
      <c r="G20">
        <v>94.84</v>
      </c>
      <c r="H20">
        <v>97</v>
      </c>
      <c r="I20">
        <v>97.84</v>
      </c>
      <c r="J20">
        <f t="shared" si="0"/>
        <v>0</v>
      </c>
      <c r="N20">
        <f>ROUND(100/(1 + EXP(-($K19*N19+$L19))), 2)</f>
        <v>77.239999999999995</v>
      </c>
      <c r="O20">
        <f>ROUND(100/(1 + EXP(-($K19*O19+$L19))), 2)</f>
        <v>89.32</v>
      </c>
      <c r="P20">
        <f>ROUND(100/(1 + EXP(-($K19*P19+$L19))), 2)</f>
        <v>94.85</v>
      </c>
      <c r="Q20">
        <f>ROUND(100/(1 + EXP(-($K19*Q19+$L19))), 2)</f>
        <v>97</v>
      </c>
      <c r="R20">
        <f>ROUND(100/(1 + EXP(-($K19*R19+$L19))), 2)</f>
        <v>97.84</v>
      </c>
    </row>
    <row r="21" spans="2:18" x14ac:dyDescent="0.25">
      <c r="B21" t="s">
        <v>37</v>
      </c>
      <c r="D21" t="s">
        <v>5</v>
      </c>
      <c r="E21">
        <v>77</v>
      </c>
      <c r="F21">
        <v>88</v>
      </c>
      <c r="G21">
        <v>94</v>
      </c>
      <c r="H21">
        <v>97</v>
      </c>
      <c r="I21">
        <v>100</v>
      </c>
      <c r="J21" t="str">
        <f t="shared" si="0"/>
        <v>Chinese</v>
      </c>
      <c r="K21">
        <f>(LN(E22/(100-E22))-LN(H22/(100-H22)))/(E21-H21)</f>
        <v>5.0696096361061857E-2</v>
      </c>
      <c r="L21">
        <f>LN(E22/(100-E22))-K21*E21</f>
        <v>-2.7596719349216103</v>
      </c>
      <c r="N21">
        <f>E21</f>
        <v>77</v>
      </c>
      <c r="O21">
        <f>F21</f>
        <v>88</v>
      </c>
      <c r="P21">
        <f>G21</f>
        <v>94</v>
      </c>
      <c r="Q21">
        <f>H21</f>
        <v>97</v>
      </c>
      <c r="R21">
        <f>I21</f>
        <v>100</v>
      </c>
    </row>
    <row r="22" spans="2:18" x14ac:dyDescent="0.25">
      <c r="D22" t="s">
        <v>115</v>
      </c>
      <c r="E22">
        <v>75.84</v>
      </c>
      <c r="F22">
        <v>84.45</v>
      </c>
      <c r="G22">
        <v>88.11</v>
      </c>
      <c r="H22">
        <v>89.64</v>
      </c>
      <c r="I22">
        <v>91</v>
      </c>
      <c r="J22">
        <f t="shared" si="0"/>
        <v>0</v>
      </c>
      <c r="N22">
        <f>ROUND(100/(1 + EXP(-($K21*N21+$L21))), 2)</f>
        <v>75.84</v>
      </c>
      <c r="O22">
        <f>ROUND(100/(1 + EXP(-($K21*O21+$L21))), 2)</f>
        <v>84.57</v>
      </c>
      <c r="P22">
        <f>ROUND(100/(1 + EXP(-($K21*P21+$L21))), 2)</f>
        <v>88.14</v>
      </c>
      <c r="Q22">
        <f>ROUND(100/(1 + EXP(-($K21*Q21+$L21))), 2)</f>
        <v>89.64</v>
      </c>
      <c r="R22">
        <f>ROUND(100/(1 + EXP(-($K21*R21+$L21))), 2)</f>
        <v>90.97</v>
      </c>
    </row>
    <row r="23" spans="2:18" x14ac:dyDescent="0.25">
      <c r="B23" t="s">
        <v>41</v>
      </c>
      <c r="D23" t="s">
        <v>5</v>
      </c>
      <c r="E23">
        <v>71</v>
      </c>
      <c r="F23">
        <v>82</v>
      </c>
      <c r="G23">
        <v>90</v>
      </c>
      <c r="H23">
        <v>96</v>
      </c>
      <c r="I23">
        <v>100</v>
      </c>
      <c r="J23" t="str">
        <f t="shared" si="0"/>
        <v>Dance</v>
      </c>
      <c r="K23">
        <f>(LN(E24/(100-E24))-LN(H24/(100-H24)))/(E23-H23)</f>
        <v>6.1116713774743758E-2</v>
      </c>
      <c r="L23">
        <f>LN(E24/(100-E24))-K23*E23</f>
        <v>-4.7057329740894396</v>
      </c>
      <c r="N23">
        <f>E23</f>
        <v>71</v>
      </c>
      <c r="O23">
        <f>F23</f>
        <v>82</v>
      </c>
      <c r="P23">
        <f>G23</f>
        <v>90</v>
      </c>
      <c r="Q23">
        <f>H23</f>
        <v>96</v>
      </c>
      <c r="R23">
        <f>I23</f>
        <v>100</v>
      </c>
    </row>
    <row r="24" spans="2:18" x14ac:dyDescent="0.25">
      <c r="D24" t="s">
        <v>6</v>
      </c>
      <c r="E24">
        <v>40.94</v>
      </c>
      <c r="F24">
        <v>57.58</v>
      </c>
      <c r="G24">
        <v>68.88</v>
      </c>
      <c r="H24">
        <v>76.16</v>
      </c>
      <c r="I24">
        <v>80.31</v>
      </c>
      <c r="J24">
        <f t="shared" si="0"/>
        <v>0</v>
      </c>
      <c r="N24">
        <f>ROUND(100/(1 + EXP(-($K23*N23+$L23))), 2)</f>
        <v>40.94</v>
      </c>
      <c r="O24">
        <f>ROUND(100/(1 + EXP(-($K23*O23+$L23))), 2)</f>
        <v>57.59</v>
      </c>
      <c r="P24">
        <f>ROUND(100/(1 + EXP(-($K23*P23+$L23))), 2)</f>
        <v>68.89</v>
      </c>
      <c r="Q24">
        <f>ROUND(100/(1 + EXP(-($K23*Q23+$L23))), 2)</f>
        <v>76.16</v>
      </c>
      <c r="R24">
        <f>ROUND(100/(1 + EXP(-($K23*R23+$L23))), 2)</f>
        <v>80.31</v>
      </c>
    </row>
    <row r="25" spans="2:18" x14ac:dyDescent="0.25">
      <c r="B25" t="s">
        <v>43</v>
      </c>
      <c r="D25" t="s">
        <v>5</v>
      </c>
      <c r="E25">
        <v>55</v>
      </c>
      <c r="F25">
        <v>67</v>
      </c>
      <c r="G25">
        <v>79</v>
      </c>
      <c r="H25">
        <v>89</v>
      </c>
      <c r="I25">
        <v>97</v>
      </c>
      <c r="J25" t="str">
        <f t="shared" si="0"/>
        <v>Design</v>
      </c>
      <c r="K25">
        <f>(LN(E26/(100-E26))-LN(H26/(100-H26)))/(E25-H25)</f>
        <v>4.6701984799648044E-2</v>
      </c>
      <c r="L25">
        <f>LN(E26/(100-E26))-K25*E25</f>
        <v>-2.6743074604219537</v>
      </c>
      <c r="N25">
        <f>E25</f>
        <v>55</v>
      </c>
      <c r="O25">
        <f>F25</f>
        <v>67</v>
      </c>
      <c r="P25">
        <f>G25</f>
        <v>79</v>
      </c>
      <c r="Q25">
        <f>H25</f>
        <v>89</v>
      </c>
      <c r="R25">
        <f>I25</f>
        <v>97</v>
      </c>
    </row>
    <row r="26" spans="2:18" x14ac:dyDescent="0.25">
      <c r="D26" t="s">
        <v>6</v>
      </c>
      <c r="E26">
        <v>47.36</v>
      </c>
      <c r="F26">
        <v>61.18</v>
      </c>
      <c r="G26">
        <v>73.400000000000006</v>
      </c>
      <c r="H26">
        <v>81.489999999999995</v>
      </c>
      <c r="I26">
        <v>86.48</v>
      </c>
      <c r="J26">
        <f t="shared" si="0"/>
        <v>0</v>
      </c>
      <c r="N26">
        <f>ROUND(100/(1 + EXP(-($K25*N25+$L25))), 2)</f>
        <v>47.36</v>
      </c>
      <c r="O26">
        <f>ROUND(100/(1 + EXP(-($K25*O25+$L25))), 2)</f>
        <v>61.18</v>
      </c>
      <c r="P26">
        <f>ROUND(100/(1 + EXP(-($K25*P25+$L25))), 2)</f>
        <v>73.400000000000006</v>
      </c>
      <c r="Q26">
        <f>ROUND(100/(1 + EXP(-($K25*Q25+$L25))), 2)</f>
        <v>81.489999999999995</v>
      </c>
      <c r="R26">
        <f>ROUND(100/(1 + EXP(-($K25*R25+$L25))), 2)</f>
        <v>86.48</v>
      </c>
    </row>
    <row r="27" spans="2:18" x14ac:dyDescent="0.25">
      <c r="B27" t="s">
        <v>45</v>
      </c>
      <c r="D27" t="s">
        <v>5</v>
      </c>
      <c r="E27">
        <v>61</v>
      </c>
      <c r="F27">
        <v>74</v>
      </c>
      <c r="G27">
        <v>86</v>
      </c>
      <c r="H27">
        <v>93</v>
      </c>
      <c r="I27">
        <v>98</v>
      </c>
      <c r="J27" t="str">
        <f t="shared" si="0"/>
        <v>Digital Solutions</v>
      </c>
      <c r="K27">
        <f>(LN(E28/(100-E28))-LN(H28/(100-H28)))/(E27-H27)</f>
        <v>6.8610246571942923E-2</v>
      </c>
      <c r="L27">
        <f>LN(E28/(100-E28))-K27*E27</f>
        <v>-3.6778112980312043</v>
      </c>
      <c r="N27">
        <f>E27</f>
        <v>61</v>
      </c>
      <c r="O27">
        <f>F27</f>
        <v>74</v>
      </c>
      <c r="P27">
        <f>G27</f>
        <v>86</v>
      </c>
      <c r="Q27">
        <f>H27</f>
        <v>93</v>
      </c>
      <c r="R27">
        <f>I27</f>
        <v>98</v>
      </c>
    </row>
    <row r="28" spans="2:18" x14ac:dyDescent="0.25">
      <c r="D28" t="s">
        <v>112</v>
      </c>
      <c r="E28">
        <v>62.42</v>
      </c>
      <c r="F28">
        <v>80.209999999999994</v>
      </c>
      <c r="G28">
        <v>90.23</v>
      </c>
      <c r="H28">
        <v>93.72</v>
      </c>
      <c r="I28">
        <v>95.46</v>
      </c>
      <c r="J28">
        <f t="shared" si="0"/>
        <v>0</v>
      </c>
      <c r="N28">
        <f>ROUND(100/(1 + EXP(-($K27*N27+$L27))), 2)</f>
        <v>62.42</v>
      </c>
      <c r="O28">
        <f>ROUND(100/(1 + EXP(-($K27*O27+$L27))), 2)</f>
        <v>80.209999999999994</v>
      </c>
      <c r="P28">
        <f>ROUND(100/(1 + EXP(-($K27*P27+$L27))), 2)</f>
        <v>90.23</v>
      </c>
      <c r="Q28">
        <f>ROUND(100/(1 + EXP(-($K27*Q27+$L27))), 2)</f>
        <v>93.72</v>
      </c>
      <c r="R28">
        <f>ROUND(100/(1 + EXP(-($K27*R27+$L27))), 2)</f>
        <v>95.46</v>
      </c>
    </row>
    <row r="29" spans="2:18" x14ac:dyDescent="0.25">
      <c r="B29" t="s">
        <v>47</v>
      </c>
      <c r="D29" t="s">
        <v>5</v>
      </c>
      <c r="E29">
        <v>66</v>
      </c>
      <c r="F29">
        <v>78</v>
      </c>
      <c r="G29">
        <v>88</v>
      </c>
      <c r="H29">
        <v>94</v>
      </c>
      <c r="I29">
        <v>100</v>
      </c>
      <c r="J29" t="str">
        <f t="shared" si="0"/>
        <v>Drama</v>
      </c>
      <c r="K29">
        <f>(LN(E30/(100-E30))-LN(H30/(100-H30)))/(E29-H29)</f>
        <v>6.2146501678781156E-2</v>
      </c>
      <c r="L29">
        <f>LN(E30/(100-E30))-K29*E29</f>
        <v>-4.2210105515315561</v>
      </c>
      <c r="N29">
        <f>E29</f>
        <v>66</v>
      </c>
      <c r="O29">
        <f>F29</f>
        <v>78</v>
      </c>
      <c r="P29">
        <f>G29</f>
        <v>88</v>
      </c>
      <c r="Q29">
        <f>H29</f>
        <v>94</v>
      </c>
      <c r="R29">
        <f>I29</f>
        <v>100</v>
      </c>
    </row>
    <row r="30" spans="2:18" x14ac:dyDescent="0.25">
      <c r="D30" t="s">
        <v>6</v>
      </c>
      <c r="E30">
        <v>47.02</v>
      </c>
      <c r="F30">
        <v>65.17</v>
      </c>
      <c r="G30">
        <v>77.69</v>
      </c>
      <c r="H30">
        <v>83.49</v>
      </c>
      <c r="I30">
        <v>88.01</v>
      </c>
      <c r="J30">
        <f t="shared" si="0"/>
        <v>0</v>
      </c>
      <c r="N30">
        <f>ROUND(100/(1 + EXP(-($K29*N29+$L29))), 2)</f>
        <v>47.02</v>
      </c>
      <c r="O30">
        <f>ROUND(100/(1 + EXP(-($K29*O29+$L29))), 2)</f>
        <v>65.17</v>
      </c>
      <c r="P30">
        <f>ROUND(100/(1 + EXP(-($K29*P29+$L29))), 2)</f>
        <v>77.69</v>
      </c>
      <c r="Q30">
        <f>ROUND(100/(1 + EXP(-($K29*Q29+$L29))), 2)</f>
        <v>83.49</v>
      </c>
      <c r="R30">
        <f>ROUND(100/(1 + EXP(-($K29*R29+$L29))), 2)</f>
        <v>88.01</v>
      </c>
    </row>
    <row r="31" spans="2:18" x14ac:dyDescent="0.25">
      <c r="B31" t="s">
        <v>49</v>
      </c>
      <c r="D31" t="s">
        <v>5</v>
      </c>
      <c r="E31">
        <v>71</v>
      </c>
      <c r="F31">
        <v>78</v>
      </c>
      <c r="G31">
        <v>84</v>
      </c>
      <c r="H31">
        <v>88</v>
      </c>
      <c r="I31">
        <v>93</v>
      </c>
      <c r="J31" t="str">
        <f t="shared" si="0"/>
        <v>Earth and Environmental Science</v>
      </c>
      <c r="K31">
        <f>(LN(E32/(100-E32))-LN(H32/(100-H32)))/(E31-H31)</f>
        <v>9.1990864379051129E-2</v>
      </c>
      <c r="L31">
        <f>LN(E32/(100-E32))-K31*E31</f>
        <v>-6.4917461947670221</v>
      </c>
      <c r="N31">
        <f>E31</f>
        <v>71</v>
      </c>
      <c r="O31">
        <f>F31</f>
        <v>78</v>
      </c>
      <c r="P31">
        <f>G31</f>
        <v>84</v>
      </c>
      <c r="Q31">
        <f>H31</f>
        <v>88</v>
      </c>
      <c r="R31">
        <f>I31</f>
        <v>93</v>
      </c>
    </row>
    <row r="32" spans="2:18" x14ac:dyDescent="0.25">
      <c r="D32" t="s">
        <v>6</v>
      </c>
      <c r="E32">
        <v>50.99</v>
      </c>
      <c r="F32">
        <v>66.459999999999994</v>
      </c>
      <c r="G32">
        <v>77.48</v>
      </c>
      <c r="H32">
        <v>83.25</v>
      </c>
      <c r="I32">
        <v>88.73</v>
      </c>
      <c r="J32">
        <f t="shared" si="0"/>
        <v>0</v>
      </c>
      <c r="N32">
        <f>ROUND(100/(1 + EXP(-($K31*N31+$L31))), 2)</f>
        <v>50.99</v>
      </c>
      <c r="O32">
        <f>ROUND(100/(1 + EXP(-($K31*O31+$L31))), 2)</f>
        <v>66.45</v>
      </c>
      <c r="P32">
        <f>ROUND(100/(1 + EXP(-($K31*P31+$L31))), 2)</f>
        <v>77.48</v>
      </c>
      <c r="Q32">
        <f>ROUND(100/(1 + EXP(-($K31*Q31+$L31))), 2)</f>
        <v>83.25</v>
      </c>
      <c r="R32">
        <f>ROUND(100/(1 + EXP(-($K31*R31+$L31))), 2)</f>
        <v>88.73</v>
      </c>
    </row>
    <row r="33" spans="2:18" x14ac:dyDescent="0.25">
      <c r="B33" t="s">
        <v>51</v>
      </c>
      <c r="D33" t="s">
        <v>5</v>
      </c>
      <c r="E33">
        <v>64.75</v>
      </c>
      <c r="F33">
        <v>75</v>
      </c>
      <c r="G33">
        <v>86</v>
      </c>
      <c r="H33">
        <v>92</v>
      </c>
      <c r="I33">
        <v>98</v>
      </c>
      <c r="J33" t="str">
        <f t="shared" si="0"/>
        <v>Economics</v>
      </c>
      <c r="K33">
        <f>(LN(E34/(100-E34))-LN(H34/(100-H34)))/(E33-H33)</f>
        <v>8.2031846015727453E-2</v>
      </c>
      <c r="L33">
        <f>LN(E34/(100-E34))-K33*E33</f>
        <v>-4.4345628097638432</v>
      </c>
      <c r="N33">
        <f>E33</f>
        <v>64.75</v>
      </c>
      <c r="O33">
        <f>F33</f>
        <v>75</v>
      </c>
      <c r="P33">
        <f>G33</f>
        <v>86</v>
      </c>
      <c r="Q33">
        <f>H33</f>
        <v>92</v>
      </c>
      <c r="R33">
        <f>I33</f>
        <v>98</v>
      </c>
    </row>
    <row r="34" spans="2:18" x14ac:dyDescent="0.25">
      <c r="D34" t="s">
        <v>6</v>
      </c>
      <c r="E34">
        <v>70.62</v>
      </c>
      <c r="F34">
        <v>84.78</v>
      </c>
      <c r="G34">
        <v>93.22</v>
      </c>
      <c r="H34">
        <v>95.74</v>
      </c>
      <c r="I34">
        <v>97.36</v>
      </c>
      <c r="J34">
        <f t="shared" si="0"/>
        <v>0</v>
      </c>
      <c r="N34">
        <f>ROUND(100/(1 + EXP(-($K33*N33+$L33))), 2)</f>
        <v>70.62</v>
      </c>
      <c r="O34">
        <f>ROUND(100/(1 + EXP(-($K33*O33+$L33))), 2)</f>
        <v>84.78</v>
      </c>
      <c r="P34">
        <f>ROUND(100/(1 + EXP(-($K33*P33+$L33))), 2)</f>
        <v>93.21</v>
      </c>
      <c r="Q34">
        <f>ROUND(100/(1 + EXP(-($K33*Q33+$L33))), 2)</f>
        <v>95.74</v>
      </c>
      <c r="R34">
        <f>ROUND(100/(1 + EXP(-($K33*R33+$L33))), 2)</f>
        <v>97.35</v>
      </c>
    </row>
    <row r="35" spans="2:18" x14ac:dyDescent="0.25">
      <c r="B35" t="s">
        <v>53</v>
      </c>
      <c r="D35" t="s">
        <v>5</v>
      </c>
      <c r="E35">
        <v>59</v>
      </c>
      <c r="F35">
        <v>71</v>
      </c>
      <c r="G35">
        <v>83</v>
      </c>
      <c r="H35">
        <v>90</v>
      </c>
      <c r="I35">
        <v>97</v>
      </c>
      <c r="J35" t="str">
        <f t="shared" ref="J35:J66" si="1">B35</f>
        <v>Engineering</v>
      </c>
      <c r="K35">
        <f>(LN(E36/(100-E36))-LN(H36/(100-H36)))/(E35-H35)</f>
        <v>7.4918711344289221E-2</v>
      </c>
      <c r="L35">
        <f>LN(E36/(100-E36))-K35*E35</f>
        <v>-3.7106617460268376</v>
      </c>
      <c r="N35">
        <f>E35</f>
        <v>59</v>
      </c>
      <c r="O35">
        <f>F35</f>
        <v>71</v>
      </c>
      <c r="P35">
        <f>G35</f>
        <v>83</v>
      </c>
      <c r="Q35">
        <f>H35</f>
        <v>90</v>
      </c>
      <c r="R35">
        <f>I35</f>
        <v>97</v>
      </c>
    </row>
    <row r="36" spans="2:18" x14ac:dyDescent="0.25">
      <c r="D36" t="s">
        <v>6</v>
      </c>
      <c r="E36">
        <v>67.03</v>
      </c>
      <c r="F36">
        <v>83.32</v>
      </c>
      <c r="G36">
        <v>92.46</v>
      </c>
      <c r="H36">
        <v>95.4</v>
      </c>
      <c r="I36">
        <v>97.22</v>
      </c>
      <c r="J36">
        <f t="shared" si="1"/>
        <v>0</v>
      </c>
      <c r="N36">
        <f>ROUND(100/(1 + EXP(-($K35*N35+$L35))), 2)</f>
        <v>67.03</v>
      </c>
      <c r="O36">
        <f>ROUND(100/(1 + EXP(-($K35*O35+$L35))), 2)</f>
        <v>83.32</v>
      </c>
      <c r="P36">
        <f>ROUND(100/(1 + EXP(-($K35*P35+$L35))), 2)</f>
        <v>92.47</v>
      </c>
      <c r="Q36">
        <f>ROUND(100/(1 + EXP(-($K35*Q35+$L35))), 2)</f>
        <v>95.4</v>
      </c>
      <c r="R36">
        <f>ROUND(100/(1 + EXP(-($K35*R35+$L35))), 2)</f>
        <v>97.23</v>
      </c>
    </row>
    <row r="37" spans="2:18" x14ac:dyDescent="0.25">
      <c r="B37" t="s">
        <v>55</v>
      </c>
      <c r="D37" t="s">
        <v>5</v>
      </c>
      <c r="E37">
        <v>58</v>
      </c>
      <c r="F37">
        <v>68</v>
      </c>
      <c r="G37">
        <v>80</v>
      </c>
      <c r="H37">
        <v>89</v>
      </c>
      <c r="I37">
        <v>98</v>
      </c>
      <c r="J37" t="str">
        <f t="shared" si="1"/>
        <v>English</v>
      </c>
      <c r="K37">
        <f>(LN(E38/(100-E38))-LN(H38/(100-H38)))/(E37-H37)</f>
        <v>6.8467038641387576E-2</v>
      </c>
      <c r="L37">
        <f>LN(E38/(100-E38))-K37*E37</f>
        <v>-3.8183922421416652</v>
      </c>
      <c r="N37">
        <f>E37</f>
        <v>58</v>
      </c>
      <c r="O37">
        <f>F37</f>
        <v>68</v>
      </c>
      <c r="P37">
        <f>G37</f>
        <v>80</v>
      </c>
      <c r="Q37">
        <f>H37</f>
        <v>89</v>
      </c>
      <c r="R37">
        <f>I37</f>
        <v>98</v>
      </c>
    </row>
    <row r="38" spans="2:18" x14ac:dyDescent="0.25">
      <c r="D38" t="s">
        <v>6</v>
      </c>
      <c r="E38">
        <v>53.81</v>
      </c>
      <c r="F38">
        <v>69.8</v>
      </c>
      <c r="G38">
        <v>84.02</v>
      </c>
      <c r="H38">
        <v>90.68</v>
      </c>
      <c r="I38">
        <v>94.75</v>
      </c>
      <c r="J38">
        <f t="shared" si="1"/>
        <v>0</v>
      </c>
      <c r="N38">
        <f>ROUND(100/(1 + EXP(-($K37*N37+$L37))), 2)</f>
        <v>53.81</v>
      </c>
      <c r="O38">
        <f>ROUND(100/(1 + EXP(-($K37*O37+$L37))), 2)</f>
        <v>69.790000000000006</v>
      </c>
      <c r="P38">
        <f>ROUND(100/(1 + EXP(-($K37*P37+$L37))), 2)</f>
        <v>84.01</v>
      </c>
      <c r="Q38">
        <f>ROUND(100/(1 + EXP(-($K37*Q37+$L37))), 2)</f>
        <v>90.68</v>
      </c>
      <c r="R38">
        <f>ROUND(100/(1 + EXP(-($K37*R37+$L37))), 2)</f>
        <v>94.74</v>
      </c>
    </row>
    <row r="39" spans="2:18" x14ac:dyDescent="0.25">
      <c r="B39" t="s">
        <v>57</v>
      </c>
      <c r="D39" t="s">
        <v>5</v>
      </c>
      <c r="E39">
        <v>79</v>
      </c>
      <c r="F39">
        <v>88</v>
      </c>
      <c r="G39">
        <v>94</v>
      </c>
      <c r="H39">
        <v>98</v>
      </c>
      <c r="I39">
        <v>100</v>
      </c>
      <c r="J39" t="str">
        <f t="shared" si="1"/>
        <v>English and Literature Extension</v>
      </c>
      <c r="K39">
        <f>(LN(E40/(100-E40))-LN(H40/(100-H40)))/(E39-H39)</f>
        <v>6.9620413382259258E-2</v>
      </c>
      <c r="L39">
        <f>LN(E40/(100-E40))-K39*E39</f>
        <v>-3.6755562652566596</v>
      </c>
      <c r="N39">
        <f>E39</f>
        <v>79</v>
      </c>
      <c r="O39">
        <f>F39</f>
        <v>88</v>
      </c>
      <c r="P39">
        <f>G39</f>
        <v>94</v>
      </c>
      <c r="Q39">
        <f>H39</f>
        <v>98</v>
      </c>
      <c r="R39">
        <f>I39</f>
        <v>100</v>
      </c>
    </row>
    <row r="40" spans="2:18" x14ac:dyDescent="0.25">
      <c r="D40" t="s">
        <v>6</v>
      </c>
      <c r="E40">
        <v>86.11</v>
      </c>
      <c r="F40">
        <v>92.07</v>
      </c>
      <c r="G40">
        <v>94.63</v>
      </c>
      <c r="H40">
        <v>95.88</v>
      </c>
      <c r="I40">
        <v>96.4</v>
      </c>
      <c r="J40">
        <f t="shared" si="1"/>
        <v>0</v>
      </c>
      <c r="N40">
        <f>ROUND(100/(1 + EXP(-($K39*N39+$L39))), 2)</f>
        <v>86.11</v>
      </c>
      <c r="O40">
        <f>ROUND(100/(1 + EXP(-($K39*O39+$L39))), 2)</f>
        <v>92.06</v>
      </c>
      <c r="P40">
        <f>ROUND(100/(1 + EXP(-($K39*P39+$L39))), 2)</f>
        <v>94.63</v>
      </c>
      <c r="Q40">
        <f>ROUND(100/(1 + EXP(-($K39*Q39+$L39))), 2)</f>
        <v>95.88</v>
      </c>
      <c r="R40">
        <f>ROUND(100/(1 + EXP(-($K39*R39+$L39))), 2)</f>
        <v>96.4</v>
      </c>
    </row>
    <row r="41" spans="2:18" x14ac:dyDescent="0.25">
      <c r="B41" t="s">
        <v>59</v>
      </c>
      <c r="C41" t="s">
        <v>116</v>
      </c>
      <c r="D41" t="s">
        <v>5</v>
      </c>
      <c r="E41">
        <v>56</v>
      </c>
      <c r="F41">
        <v>67</v>
      </c>
      <c r="G41">
        <v>76</v>
      </c>
      <c r="H41">
        <v>86</v>
      </c>
      <c r="I41">
        <v>97</v>
      </c>
      <c r="J41" t="str">
        <f t="shared" si="1"/>
        <v>English as an Additional Language</v>
      </c>
      <c r="K41">
        <f>(LN(E42/(100-E42))-LN(H42/(100-H42)))/(E41-H41)</f>
        <v>5.9052497068564115E-2</v>
      </c>
      <c r="L41">
        <f>LN(E42/(100-E42))-K41*E41</f>
        <v>-3.2124696392849907</v>
      </c>
      <c r="N41">
        <f>E41</f>
        <v>56</v>
      </c>
      <c r="O41">
        <f>F41</f>
        <v>67</v>
      </c>
      <c r="P41">
        <f>G41</f>
        <v>76</v>
      </c>
      <c r="Q41">
        <f>H41</f>
        <v>86</v>
      </c>
      <c r="R41">
        <f>I41</f>
        <v>97</v>
      </c>
    </row>
    <row r="42" spans="2:18" x14ac:dyDescent="0.25">
      <c r="D42" t="s">
        <v>6</v>
      </c>
      <c r="E42">
        <v>52.36</v>
      </c>
      <c r="F42">
        <v>67.790000000000006</v>
      </c>
      <c r="G42">
        <v>78.17</v>
      </c>
      <c r="H42">
        <v>86.6</v>
      </c>
      <c r="I42">
        <v>92.52</v>
      </c>
      <c r="J42">
        <f t="shared" si="1"/>
        <v>0</v>
      </c>
      <c r="N42">
        <f>ROUND(100/(1 + EXP(-($K41*N41+$L41))), 2)</f>
        <v>52.36</v>
      </c>
      <c r="O42">
        <f>ROUND(100/(1 + EXP(-($K41*O41+$L41))), 2)</f>
        <v>67.790000000000006</v>
      </c>
      <c r="P42">
        <f>ROUND(100/(1 + EXP(-($K41*P41+$L41))), 2)</f>
        <v>78.17</v>
      </c>
      <c r="Q42">
        <f>ROUND(100/(1 + EXP(-($K41*Q41+$L41))), 2)</f>
        <v>86.6</v>
      </c>
      <c r="R42">
        <f>ROUND(100/(1 + EXP(-($K41*R41+$L41))), 2)</f>
        <v>92.52</v>
      </c>
    </row>
    <row r="43" spans="2:18" x14ac:dyDescent="0.25">
      <c r="B43" t="s">
        <v>110</v>
      </c>
      <c r="D43" t="s">
        <v>5</v>
      </c>
      <c r="E43">
        <v>61</v>
      </c>
      <c r="F43">
        <v>73</v>
      </c>
      <c r="G43">
        <v>85</v>
      </c>
      <c r="H43">
        <v>93</v>
      </c>
      <c r="I43">
        <v>99</v>
      </c>
      <c r="J43" t="str">
        <f t="shared" si="1"/>
        <v>Film Television and New Meria</v>
      </c>
      <c r="K43">
        <f>(LN(E44/(100-E44))-LN(H44/(100-H44)))/(E43-H43)</f>
        <v>5.201233203894727E-2</v>
      </c>
      <c r="L43">
        <f>LN(E44/(100-E44))-K43*E43</f>
        <v>-3.4885508587874421</v>
      </c>
      <c r="N43">
        <f>E43</f>
        <v>61</v>
      </c>
      <c r="O43">
        <f>F43</f>
        <v>73</v>
      </c>
      <c r="P43">
        <f>G43</f>
        <v>85</v>
      </c>
      <c r="Q43">
        <f>H43</f>
        <v>93</v>
      </c>
      <c r="R43">
        <f>I43</f>
        <v>99</v>
      </c>
    </row>
    <row r="44" spans="2:18" x14ac:dyDescent="0.25">
      <c r="D44" t="s">
        <v>6</v>
      </c>
      <c r="E44">
        <v>42.17</v>
      </c>
      <c r="F44">
        <v>57.65</v>
      </c>
      <c r="G44">
        <v>71.760000000000005</v>
      </c>
      <c r="H44">
        <v>79.39</v>
      </c>
      <c r="I44">
        <v>84.03</v>
      </c>
      <c r="J44">
        <f t="shared" si="1"/>
        <v>0</v>
      </c>
      <c r="N44">
        <f>ROUND(100/(1 + EXP(-($K43*N43+$L43))), 2)</f>
        <v>42.17</v>
      </c>
      <c r="O44">
        <f>ROUND(100/(1 + EXP(-($K43*O43+$L43))), 2)</f>
        <v>57.65</v>
      </c>
      <c r="P44">
        <f>ROUND(100/(1 + EXP(-($K43*P43+$L43))), 2)</f>
        <v>71.760000000000005</v>
      </c>
      <c r="Q44">
        <f>ROUND(100/(1 + EXP(-($K43*Q43+$L43))), 2)</f>
        <v>79.39</v>
      </c>
      <c r="R44">
        <f>ROUND(100/(1 + EXP(-($K43*R43+$L43))), 2)</f>
        <v>84.03</v>
      </c>
    </row>
    <row r="45" spans="2:18" x14ac:dyDescent="0.25">
      <c r="B45" t="s">
        <v>63</v>
      </c>
      <c r="D45" t="s">
        <v>5</v>
      </c>
      <c r="E45">
        <v>54</v>
      </c>
      <c r="F45">
        <v>64</v>
      </c>
      <c r="G45">
        <v>76</v>
      </c>
      <c r="H45">
        <v>85</v>
      </c>
      <c r="I45">
        <v>94</v>
      </c>
      <c r="J45" t="str">
        <f t="shared" si="1"/>
        <v>Food and Nutrition</v>
      </c>
      <c r="K45">
        <f>(LN(E46/(100-E46))-LN(H46/(100-H46)))/(E45-H45)</f>
        <v>4.8863571830442244E-2</v>
      </c>
      <c r="L45">
        <f>LN(E46/(100-E46))-K45*E45</f>
        <v>-2.8672230912340599</v>
      </c>
      <c r="N45">
        <f>E45</f>
        <v>54</v>
      </c>
      <c r="O45">
        <f>F45</f>
        <v>64</v>
      </c>
      <c r="P45">
        <f>G45</f>
        <v>76</v>
      </c>
      <c r="Q45">
        <f>H45</f>
        <v>85</v>
      </c>
      <c r="R45">
        <f>I45</f>
        <v>94</v>
      </c>
    </row>
    <row r="46" spans="2:18" x14ac:dyDescent="0.25">
      <c r="D46" t="s">
        <v>112</v>
      </c>
      <c r="E46">
        <v>44.31</v>
      </c>
      <c r="F46">
        <v>57.66</v>
      </c>
      <c r="G46">
        <v>69.98</v>
      </c>
      <c r="H46">
        <v>78.349999999999994</v>
      </c>
      <c r="I46">
        <v>84.89</v>
      </c>
      <c r="J46">
        <f t="shared" si="1"/>
        <v>0</v>
      </c>
      <c r="N46">
        <f>ROUND(100/(1 + EXP(-($K45*N45+$L45))), 2)</f>
        <v>44.31</v>
      </c>
      <c r="O46">
        <f>ROUND(100/(1 + EXP(-($K45*O45+$L45))), 2)</f>
        <v>56.46</v>
      </c>
      <c r="P46">
        <f>ROUND(100/(1 + EXP(-($K45*P45+$L45))), 2)</f>
        <v>69.98</v>
      </c>
      <c r="Q46">
        <f>ROUND(100/(1 + EXP(-($K45*Q45+$L45))), 2)</f>
        <v>78.349999999999994</v>
      </c>
      <c r="R46">
        <f>ROUND(100/(1 + EXP(-($K45*R45+$L45))), 2)</f>
        <v>84.89</v>
      </c>
    </row>
    <row r="47" spans="2:18" x14ac:dyDescent="0.25">
      <c r="B47" t="s">
        <v>65</v>
      </c>
      <c r="D47" t="s">
        <v>5</v>
      </c>
      <c r="E47">
        <v>74</v>
      </c>
      <c r="F47">
        <v>83</v>
      </c>
      <c r="G47">
        <v>90</v>
      </c>
      <c r="H47">
        <v>95</v>
      </c>
      <c r="I47">
        <v>99</v>
      </c>
      <c r="J47" t="str">
        <f t="shared" si="1"/>
        <v>French</v>
      </c>
      <c r="K47">
        <f>(LN(E48/(100-E48))-LN(H48/(100-H48)))/(E47-H47)</f>
        <v>0.10186639521777929</v>
      </c>
      <c r="L47">
        <f>LN(E48/(100-E48))-K47*E47</f>
        <v>-5.5390375294081249</v>
      </c>
      <c r="N47">
        <f>E47</f>
        <v>74</v>
      </c>
      <c r="O47">
        <f>F47</f>
        <v>83</v>
      </c>
      <c r="P47">
        <f>G47</f>
        <v>90</v>
      </c>
      <c r="Q47">
        <f>H47</f>
        <v>95</v>
      </c>
      <c r="R47">
        <f>I47</f>
        <v>99</v>
      </c>
    </row>
    <row r="48" spans="2:18" x14ac:dyDescent="0.25">
      <c r="D48" t="s">
        <v>6</v>
      </c>
      <c r="E48">
        <v>88.07</v>
      </c>
      <c r="F48">
        <v>94.86</v>
      </c>
      <c r="G48">
        <v>97.42</v>
      </c>
      <c r="H48">
        <v>98.43</v>
      </c>
      <c r="I48">
        <v>98.95</v>
      </c>
      <c r="J48">
        <f t="shared" si="1"/>
        <v>0</v>
      </c>
      <c r="N48">
        <f>ROUND(100/(1 + EXP(-($K47*N47+$L47))), 2)</f>
        <v>88.07</v>
      </c>
      <c r="O48">
        <f>ROUND(100/(1 + EXP(-($K47*O47+$L47))), 2)</f>
        <v>94.86</v>
      </c>
      <c r="P48">
        <f>ROUND(100/(1 + EXP(-($K47*P47+$L47))), 2)</f>
        <v>97.41</v>
      </c>
      <c r="Q48">
        <f>ROUND(100/(1 + EXP(-($K47*Q47+$L47))), 2)</f>
        <v>98.43</v>
      </c>
      <c r="R48">
        <f>ROUND(100/(1 + EXP(-($K47*R47+$L47))), 2)</f>
        <v>98.95</v>
      </c>
    </row>
    <row r="49" spans="2:18" x14ac:dyDescent="0.25">
      <c r="B49" t="s">
        <v>69</v>
      </c>
      <c r="D49" t="s">
        <v>5</v>
      </c>
      <c r="E49">
        <v>58</v>
      </c>
      <c r="F49">
        <v>67</v>
      </c>
      <c r="G49">
        <v>76</v>
      </c>
      <c r="H49">
        <v>84</v>
      </c>
      <c r="I49">
        <v>94</v>
      </c>
      <c r="J49" t="str">
        <f t="shared" si="1"/>
        <v>General Mathematics</v>
      </c>
      <c r="K49">
        <f>(LN(E50/(100-E50))-LN(H50/(100-H50)))/(E49-H49)</f>
        <v>4.930734933757052E-2</v>
      </c>
      <c r="L49">
        <f>LN(E50/(100-E50))-K49*E49</f>
        <v>-2.8562262576910826</v>
      </c>
      <c r="N49">
        <f>E49</f>
        <v>58</v>
      </c>
      <c r="O49">
        <f>F49</f>
        <v>67</v>
      </c>
      <c r="P49">
        <f>G49</f>
        <v>76</v>
      </c>
      <c r="Q49">
        <f>H49</f>
        <v>84</v>
      </c>
      <c r="R49">
        <f>I49</f>
        <v>94</v>
      </c>
    </row>
    <row r="50" spans="2:18" x14ac:dyDescent="0.25">
      <c r="D50" t="s">
        <v>6</v>
      </c>
      <c r="E50">
        <v>50.09</v>
      </c>
      <c r="F50">
        <v>61</v>
      </c>
      <c r="G50">
        <v>70.91</v>
      </c>
      <c r="H50">
        <v>78.34</v>
      </c>
      <c r="I50">
        <v>85.55</v>
      </c>
      <c r="J50">
        <f t="shared" si="1"/>
        <v>0</v>
      </c>
      <c r="N50">
        <f>ROUND(100/(1 + EXP(-($K49*N49+$L49))), 2)</f>
        <v>50.09</v>
      </c>
      <c r="O50">
        <f>ROUND(100/(1 + EXP(-($K49*O49+$L49))), 2)</f>
        <v>61</v>
      </c>
      <c r="P50">
        <f>ROUND(100/(1 + EXP(-($K49*P49+$L49))), 2)</f>
        <v>70.91</v>
      </c>
      <c r="Q50">
        <f>ROUND(100/(1 + EXP(-($K49*Q49+$L49))), 2)</f>
        <v>78.34</v>
      </c>
      <c r="R50">
        <f>ROUND(100/(1 + EXP(-($K49*R49+$L49))), 2)</f>
        <v>85.55</v>
      </c>
    </row>
    <row r="51" spans="2:18" x14ac:dyDescent="0.25">
      <c r="B51" t="s">
        <v>71</v>
      </c>
      <c r="D51" t="s">
        <v>5</v>
      </c>
      <c r="E51">
        <v>56</v>
      </c>
      <c r="F51">
        <v>67</v>
      </c>
      <c r="G51">
        <v>79</v>
      </c>
      <c r="H51">
        <v>87</v>
      </c>
      <c r="I51">
        <v>96</v>
      </c>
      <c r="J51" t="str">
        <f t="shared" si="1"/>
        <v>Geography</v>
      </c>
      <c r="K51">
        <f>(LN(E52/(100-E52))-LN(H52/(100-H52)))/(E51-H51)</f>
        <v>6.6481333423848474E-2</v>
      </c>
      <c r="L51">
        <f>LN(E52/(100-E52))-K51*E51</f>
        <v>-3.6673403417887402</v>
      </c>
      <c r="N51">
        <f>E51</f>
        <v>56</v>
      </c>
      <c r="O51">
        <f>F51</f>
        <v>67</v>
      </c>
      <c r="P51">
        <f>G51</f>
        <v>79</v>
      </c>
      <c r="Q51">
        <f>H51</f>
        <v>87</v>
      </c>
      <c r="R51">
        <f>I51</f>
        <v>96</v>
      </c>
    </row>
    <row r="52" spans="2:18" x14ac:dyDescent="0.25">
      <c r="D52" t="s">
        <v>112</v>
      </c>
      <c r="E52">
        <v>51.39</v>
      </c>
      <c r="F52">
        <v>68.72</v>
      </c>
      <c r="G52">
        <v>82.99</v>
      </c>
      <c r="H52">
        <v>89.25</v>
      </c>
      <c r="I52">
        <v>94.16</v>
      </c>
      <c r="J52">
        <f t="shared" si="1"/>
        <v>0</v>
      </c>
      <c r="N52">
        <f>ROUND(100/(1 + EXP(-($K51*N51+$L51))), 2)</f>
        <v>51.39</v>
      </c>
      <c r="O52">
        <f>ROUND(100/(1 + EXP(-($K51*O51+$L51))), 2)</f>
        <v>68.72</v>
      </c>
      <c r="P52">
        <f>ROUND(100/(1 + EXP(-($K51*P51+$L51))), 2)</f>
        <v>82.99</v>
      </c>
      <c r="Q52">
        <f>ROUND(100/(1 + EXP(-($K51*Q51+$L51))), 2)</f>
        <v>89.25</v>
      </c>
      <c r="R52">
        <f>ROUND(100/(1 + EXP(-($K51*R51+$L51))), 2)</f>
        <v>93.79</v>
      </c>
    </row>
    <row r="53" spans="2:18" x14ac:dyDescent="0.25">
      <c r="B53" t="s">
        <v>73</v>
      </c>
      <c r="D53" t="s">
        <v>5</v>
      </c>
      <c r="E53">
        <v>72</v>
      </c>
      <c r="F53">
        <v>83</v>
      </c>
      <c r="G53">
        <v>91</v>
      </c>
      <c r="H53">
        <v>95</v>
      </c>
      <c r="I53">
        <v>98.08</v>
      </c>
      <c r="J53" t="str">
        <f t="shared" si="1"/>
        <v>German</v>
      </c>
      <c r="K53">
        <f>(LN(E54/(100-E54))-LN(H54/(100-H54)))/(E53-H53)</f>
        <v>0.11103060402404456</v>
      </c>
      <c r="L53">
        <f>LN(E54/(100-E54))-K53*E53</f>
        <v>-6.6302592022175348</v>
      </c>
      <c r="N53">
        <f>E53</f>
        <v>72</v>
      </c>
      <c r="O53">
        <f>F53</f>
        <v>83</v>
      </c>
      <c r="P53">
        <f>G53</f>
        <v>91</v>
      </c>
      <c r="Q53">
        <f>H53</f>
        <v>95</v>
      </c>
      <c r="R53">
        <f>I53</f>
        <v>98.08</v>
      </c>
    </row>
    <row r="54" spans="2:18" x14ac:dyDescent="0.25">
      <c r="D54" t="s">
        <v>115</v>
      </c>
      <c r="E54">
        <v>79.64</v>
      </c>
      <c r="F54">
        <v>92.99</v>
      </c>
      <c r="G54">
        <v>97.21</v>
      </c>
      <c r="H54">
        <v>98.05</v>
      </c>
      <c r="I54">
        <v>98.66</v>
      </c>
      <c r="J54">
        <f t="shared" si="1"/>
        <v>0</v>
      </c>
      <c r="N54">
        <f>ROUND(100/(1 + EXP(-($K53*N53+$L53))), 2)</f>
        <v>79.64</v>
      </c>
      <c r="O54">
        <f>ROUND(100/(1 + EXP(-($K53*O53+$L53))), 2)</f>
        <v>92.99</v>
      </c>
      <c r="P54">
        <f>ROUND(100/(1 + EXP(-($K53*P53+$L53))), 2)</f>
        <v>96.99</v>
      </c>
      <c r="Q54">
        <f>ROUND(100/(1 + EXP(-($K53*Q53+$L53))), 2)</f>
        <v>98.05</v>
      </c>
      <c r="R54">
        <f>ROUND(100/(1 + EXP(-($K53*R53+$L53))), 2)</f>
        <v>98.61</v>
      </c>
    </row>
    <row r="55" spans="2:18" x14ac:dyDescent="0.25">
      <c r="B55" t="s">
        <v>77</v>
      </c>
      <c r="D55" t="s">
        <v>5</v>
      </c>
      <c r="E55">
        <v>55</v>
      </c>
      <c r="F55">
        <v>65</v>
      </c>
      <c r="G55">
        <v>76</v>
      </c>
      <c r="H55">
        <v>84</v>
      </c>
      <c r="I55">
        <v>95.98</v>
      </c>
      <c r="J55" t="str">
        <f t="shared" si="1"/>
        <v>Health</v>
      </c>
      <c r="K55">
        <f>(LN(E56/(100-E56))-LN(H56/(100-H56)))/(E55-H55)</f>
        <v>5.4559879264029616E-2</v>
      </c>
      <c r="L55">
        <f>LN(E56/(100-E56))-K55*E55</f>
        <v>-3.2172343824264678</v>
      </c>
      <c r="N55">
        <f>E55</f>
        <v>55</v>
      </c>
      <c r="O55">
        <f>F55</f>
        <v>65</v>
      </c>
      <c r="P55">
        <f>G55</f>
        <v>76</v>
      </c>
      <c r="Q55">
        <f>H55</f>
        <v>84</v>
      </c>
      <c r="R55">
        <f>I55</f>
        <v>95.98</v>
      </c>
    </row>
    <row r="56" spans="2:18" x14ac:dyDescent="0.25">
      <c r="D56" t="s">
        <v>6</v>
      </c>
      <c r="E56">
        <v>44.61</v>
      </c>
      <c r="F56">
        <v>58.16</v>
      </c>
      <c r="G56">
        <v>71.7</v>
      </c>
      <c r="H56">
        <v>79.67</v>
      </c>
      <c r="I56">
        <v>88.29</v>
      </c>
      <c r="J56">
        <f t="shared" si="1"/>
        <v>0</v>
      </c>
      <c r="N56">
        <f>ROUND(100/(1 + EXP(-($K55*N55+$L55))), 2)</f>
        <v>44.61</v>
      </c>
      <c r="O56">
        <f>ROUND(100/(1 + EXP(-($K55*O55+$L55))), 2)</f>
        <v>58.16</v>
      </c>
      <c r="P56">
        <f>ROUND(100/(1 + EXP(-($K55*P55+$L55))), 2)</f>
        <v>71.69</v>
      </c>
      <c r="Q56">
        <f>ROUND(100/(1 + EXP(-($K55*Q55+$L55))), 2)</f>
        <v>79.67</v>
      </c>
      <c r="R56">
        <f>ROUND(100/(1 + EXP(-($K55*R55+$L55))), 2)</f>
        <v>88.28</v>
      </c>
    </row>
    <row r="57" spans="2:18" x14ac:dyDescent="0.25">
      <c r="B57" t="s">
        <v>79</v>
      </c>
      <c r="D57" t="s">
        <v>5</v>
      </c>
      <c r="E57">
        <v>69.75</v>
      </c>
      <c r="F57">
        <v>81</v>
      </c>
      <c r="G57">
        <v>90</v>
      </c>
      <c r="H57">
        <v>95</v>
      </c>
      <c r="I57">
        <v>98</v>
      </c>
      <c r="J57" t="str">
        <f t="shared" si="1"/>
        <v>Italian</v>
      </c>
      <c r="K57">
        <f>(LN(E58/(100-E58))-LN(H58/(100-H58)))/(E57-H57)</f>
        <v>5.7993501191563546E-2</v>
      </c>
      <c r="L57">
        <f>LN(E58/(100-E58))-K57*E57</f>
        <v>-2.7962009062881839</v>
      </c>
      <c r="N57">
        <f>E57</f>
        <v>69.75</v>
      </c>
      <c r="O57">
        <f>F57</f>
        <v>81</v>
      </c>
      <c r="P57">
        <f>G57</f>
        <v>90</v>
      </c>
      <c r="Q57">
        <f>H57</f>
        <v>95</v>
      </c>
      <c r="R57">
        <f>I57</f>
        <v>98</v>
      </c>
    </row>
    <row r="58" spans="2:18" x14ac:dyDescent="0.25">
      <c r="D58" t="s">
        <v>6</v>
      </c>
      <c r="E58">
        <v>77.709999999999994</v>
      </c>
      <c r="F58">
        <v>87.01</v>
      </c>
      <c r="G58">
        <v>91.86</v>
      </c>
      <c r="H58">
        <v>93.78</v>
      </c>
      <c r="I58">
        <v>94.81</v>
      </c>
      <c r="J58">
        <f t="shared" si="1"/>
        <v>0</v>
      </c>
      <c r="N58">
        <f>ROUND(100/(1 + EXP(-($K57*N57+$L57))), 2)</f>
        <v>77.709999999999994</v>
      </c>
      <c r="O58">
        <f>ROUND(100/(1 + EXP(-($K57*O57+$L57))), 2)</f>
        <v>87</v>
      </c>
      <c r="P58">
        <f>ROUND(100/(1 + EXP(-($K57*P57+$L57))), 2)</f>
        <v>91.86</v>
      </c>
      <c r="Q58">
        <f>ROUND(100/(1 + EXP(-($K57*Q57+$L57))), 2)</f>
        <v>93.78</v>
      </c>
      <c r="R58">
        <f>ROUND(100/(1 + EXP(-($K57*R57+$L57))), 2)</f>
        <v>94.72</v>
      </c>
    </row>
    <row r="59" spans="2:18" x14ac:dyDescent="0.25">
      <c r="B59" t="s">
        <v>80</v>
      </c>
      <c r="D59" t="s">
        <v>5</v>
      </c>
      <c r="E59">
        <v>67</v>
      </c>
      <c r="F59">
        <v>79</v>
      </c>
      <c r="G59">
        <v>89</v>
      </c>
      <c r="H59">
        <v>95</v>
      </c>
      <c r="I59">
        <v>99</v>
      </c>
      <c r="J59" t="str">
        <f t="shared" si="1"/>
        <v>Japanese</v>
      </c>
      <c r="K59">
        <f>(LN(E60/(100-E60))-LN(H60/(100-H60)))/(E59-H59)</f>
        <v>6.2366322164107681E-2</v>
      </c>
      <c r="L59">
        <f>LN(E60/(100-E60))-K59*E59</f>
        <v>-3.1169236251726753</v>
      </c>
      <c r="N59">
        <f>E59</f>
        <v>67</v>
      </c>
      <c r="O59">
        <f>F59</f>
        <v>79</v>
      </c>
      <c r="P59">
        <f>G59</f>
        <v>89</v>
      </c>
      <c r="Q59">
        <f>H59</f>
        <v>95</v>
      </c>
      <c r="R59">
        <f>I59</f>
        <v>99</v>
      </c>
    </row>
    <row r="60" spans="2:18" x14ac:dyDescent="0.25">
      <c r="D60" t="s">
        <v>6</v>
      </c>
      <c r="E60">
        <v>74.3</v>
      </c>
      <c r="F60">
        <v>85.94</v>
      </c>
      <c r="G60">
        <v>91.93</v>
      </c>
      <c r="H60">
        <v>94.31</v>
      </c>
      <c r="I60">
        <v>95.51</v>
      </c>
      <c r="J60">
        <f t="shared" si="1"/>
        <v>0</v>
      </c>
      <c r="N60">
        <f>ROUND(100/(1 + EXP(-($K59*N59+$L59))), 2)</f>
        <v>74.3</v>
      </c>
      <c r="O60">
        <f>ROUND(100/(1 + EXP(-($K59*O59+$L59))), 2)</f>
        <v>85.94</v>
      </c>
      <c r="P60">
        <f>ROUND(100/(1 + EXP(-($K59*P59+$L59))), 2)</f>
        <v>91.94</v>
      </c>
      <c r="Q60">
        <f>ROUND(100/(1 + EXP(-($K59*Q59+$L59))), 2)</f>
        <v>94.31</v>
      </c>
      <c r="R60">
        <f>ROUND(100/(1 + EXP(-($K59*R59+$L59))), 2)</f>
        <v>95.51</v>
      </c>
    </row>
    <row r="61" spans="2:18" x14ac:dyDescent="0.25">
      <c r="B61" t="s">
        <v>81</v>
      </c>
      <c r="D61" t="s">
        <v>5</v>
      </c>
      <c r="E61">
        <v>82</v>
      </c>
      <c r="F61">
        <v>87</v>
      </c>
      <c r="G61">
        <v>93</v>
      </c>
      <c r="H61">
        <v>97.4</v>
      </c>
      <c r="I61">
        <v>99</v>
      </c>
      <c r="J61" t="str">
        <f t="shared" si="1"/>
        <v>Korean</v>
      </c>
      <c r="K61">
        <f>(LN(E62/(100-E62))-LN(H62/(100-H62)))/(E61-H61)</f>
        <v>5.0504560382371111E-2</v>
      </c>
      <c r="L61">
        <f>LN(E62/(100-E62))-K61*E61</f>
        <v>-2.3894127188027214</v>
      </c>
      <c r="N61">
        <f>E61</f>
        <v>82</v>
      </c>
      <c r="O61">
        <f>F61</f>
        <v>87</v>
      </c>
      <c r="P61">
        <f>G61</f>
        <v>93</v>
      </c>
      <c r="Q61">
        <f>H61</f>
        <v>97.4</v>
      </c>
      <c r="R61">
        <f>I61</f>
        <v>99</v>
      </c>
    </row>
    <row r="62" spans="2:18" x14ac:dyDescent="0.25">
      <c r="D62" t="s">
        <v>115</v>
      </c>
      <c r="E62">
        <v>85.22</v>
      </c>
      <c r="F62">
        <v>88.13</v>
      </c>
      <c r="G62">
        <v>90.95</v>
      </c>
      <c r="H62">
        <v>92.62</v>
      </c>
      <c r="I62">
        <v>93.15</v>
      </c>
      <c r="J62">
        <f t="shared" si="1"/>
        <v>0</v>
      </c>
      <c r="N62">
        <f>ROUND(100/(1 + EXP(-($K61*N61+$L61))), 2)</f>
        <v>85.22</v>
      </c>
      <c r="O62">
        <f>ROUND(100/(1 + EXP(-($K61*O61+$L61))), 2)</f>
        <v>88.13</v>
      </c>
      <c r="P62">
        <f>ROUND(100/(1 + EXP(-($K61*P61+$L61))), 2)</f>
        <v>90.95</v>
      </c>
      <c r="Q62">
        <f>ROUND(100/(1 + EXP(-($K61*Q61+$L61))), 2)</f>
        <v>92.62</v>
      </c>
      <c r="R62">
        <f>ROUND(100/(1 + EXP(-($K61*R61+$L61))), 2)</f>
        <v>93.15</v>
      </c>
    </row>
    <row r="63" spans="2:18" x14ac:dyDescent="0.25">
      <c r="B63" t="s">
        <v>83</v>
      </c>
      <c r="D63" t="s">
        <v>5</v>
      </c>
      <c r="E63">
        <v>56</v>
      </c>
      <c r="F63">
        <v>66</v>
      </c>
      <c r="G63">
        <v>79</v>
      </c>
      <c r="H63">
        <v>88</v>
      </c>
      <c r="I63">
        <v>96</v>
      </c>
      <c r="J63" t="str">
        <f t="shared" si="1"/>
        <v>Legal Studies</v>
      </c>
      <c r="K63">
        <f>(LN(E64/(100-E64))-LN(H64/(100-H64)))/(E63-H63)</f>
        <v>5.8624561822101857E-2</v>
      </c>
      <c r="L63">
        <f>LN(E64/(100-E64))-K63*E63</f>
        <v>-3.122230228984737</v>
      </c>
      <c r="N63">
        <f>E63</f>
        <v>56</v>
      </c>
      <c r="O63">
        <f>F63</f>
        <v>66</v>
      </c>
      <c r="P63">
        <f>G63</f>
        <v>79</v>
      </c>
      <c r="Q63">
        <f>H63</f>
        <v>88</v>
      </c>
      <c r="R63">
        <f>I63</f>
        <v>96</v>
      </c>
    </row>
    <row r="64" spans="2:18" x14ac:dyDescent="0.25">
      <c r="D64" t="s">
        <v>6</v>
      </c>
      <c r="E64">
        <v>54.01</v>
      </c>
      <c r="F64">
        <v>67.86</v>
      </c>
      <c r="G64">
        <v>81.900000000000006</v>
      </c>
      <c r="H64">
        <v>88.46</v>
      </c>
      <c r="I64">
        <v>92.46</v>
      </c>
      <c r="J64">
        <f t="shared" si="1"/>
        <v>0</v>
      </c>
      <c r="N64">
        <f>ROUND(100/(1 + EXP(-($K63*N63+$L63))), 2)</f>
        <v>54.01</v>
      </c>
      <c r="O64">
        <f>ROUND(100/(1 + EXP(-($K63*O63+$L63))), 2)</f>
        <v>67.849999999999994</v>
      </c>
      <c r="P64">
        <f>ROUND(100/(1 + EXP(-($K63*P63+$L63))), 2)</f>
        <v>81.89</v>
      </c>
      <c r="Q64">
        <f>ROUND(100/(1 + EXP(-($K63*Q63+$L63))), 2)</f>
        <v>88.46</v>
      </c>
      <c r="R64">
        <f>ROUND(100/(1 + EXP(-($K63*R63+$L63))), 2)</f>
        <v>92.45</v>
      </c>
    </row>
    <row r="65" spans="2:18" x14ac:dyDescent="0.25">
      <c r="B65" t="s">
        <v>84</v>
      </c>
      <c r="D65" t="s">
        <v>5</v>
      </c>
      <c r="E65">
        <v>69</v>
      </c>
      <c r="F65">
        <v>80</v>
      </c>
      <c r="G65">
        <v>89</v>
      </c>
      <c r="H65">
        <v>95</v>
      </c>
      <c r="I65">
        <v>100</v>
      </c>
      <c r="J65" t="str">
        <f t="shared" si="1"/>
        <v>Literature</v>
      </c>
      <c r="K65">
        <f>(LN(E66/(100-E66))-LN(H66/(100-H66)))/(E65-H65)</f>
        <v>7.8759114586276491E-2</v>
      </c>
      <c r="L65">
        <f>LN(E66/(100-E66))-K65*E65</f>
        <v>-4.5012975872764951</v>
      </c>
      <c r="N65">
        <f>E65</f>
        <v>69</v>
      </c>
      <c r="O65">
        <f>F65</f>
        <v>80</v>
      </c>
      <c r="P65">
        <f>G65</f>
        <v>89</v>
      </c>
      <c r="Q65">
        <f>H65</f>
        <v>95</v>
      </c>
      <c r="R65">
        <f>I65</f>
        <v>100</v>
      </c>
    </row>
    <row r="66" spans="2:18" x14ac:dyDescent="0.25">
      <c r="D66" t="s">
        <v>112</v>
      </c>
      <c r="E66">
        <v>71.77</v>
      </c>
      <c r="F66">
        <v>85.8</v>
      </c>
      <c r="G66">
        <v>92.47</v>
      </c>
      <c r="H66">
        <v>95.17</v>
      </c>
      <c r="I66">
        <v>96.69</v>
      </c>
      <c r="J66">
        <f t="shared" si="1"/>
        <v>0</v>
      </c>
      <c r="N66">
        <f>ROUND(100/(1 + EXP(-($K65*N65+$L65))), 2)</f>
        <v>71.77</v>
      </c>
      <c r="O66">
        <f>ROUND(100/(1 + EXP(-($K65*O65+$L65))), 2)</f>
        <v>85.81</v>
      </c>
      <c r="P66">
        <f>ROUND(100/(1 + EXP(-($K65*P65+$L65))), 2)</f>
        <v>92.47</v>
      </c>
      <c r="Q66">
        <f>ROUND(100/(1 + EXP(-($K65*Q65+$L65))), 2)</f>
        <v>95.17</v>
      </c>
      <c r="R66">
        <f>ROUND(100/(1 + EXP(-($K65*R65+$L65))), 2)</f>
        <v>96.69</v>
      </c>
    </row>
    <row r="67" spans="2:18" x14ac:dyDescent="0.25">
      <c r="B67" t="s">
        <v>85</v>
      </c>
      <c r="D67" t="s">
        <v>5</v>
      </c>
      <c r="E67">
        <v>63</v>
      </c>
      <c r="F67">
        <v>71</v>
      </c>
      <c r="G67">
        <v>79</v>
      </c>
      <c r="H67">
        <v>85</v>
      </c>
      <c r="I67">
        <v>93</v>
      </c>
      <c r="J67" t="str">
        <f t="shared" ref="J67:J96" si="2">B67</f>
        <v>Marine Science</v>
      </c>
      <c r="K67">
        <f>(LN(E68/(100-E68))-LN(H68/(100-H68)))/(E67-H67)</f>
        <v>7.2808276691619322E-2</v>
      </c>
      <c r="L67">
        <f>LN(E68/(100-E68))-K67*E67</f>
        <v>-4.7835525335788693</v>
      </c>
      <c r="N67">
        <f>E67</f>
        <v>63</v>
      </c>
      <c r="O67">
        <f>F67</f>
        <v>71</v>
      </c>
      <c r="P67">
        <f>G67</f>
        <v>79</v>
      </c>
      <c r="Q67">
        <f>H67</f>
        <v>85</v>
      </c>
      <c r="R67">
        <f>I67</f>
        <v>93</v>
      </c>
    </row>
    <row r="68" spans="2:18" x14ac:dyDescent="0.25">
      <c r="D68" t="s">
        <v>6</v>
      </c>
      <c r="E68">
        <v>45.1</v>
      </c>
      <c r="F68">
        <v>59.53</v>
      </c>
      <c r="G68">
        <v>72.48</v>
      </c>
      <c r="H68">
        <v>80.3</v>
      </c>
      <c r="I68">
        <v>87.95</v>
      </c>
      <c r="J68">
        <f t="shared" si="2"/>
        <v>0</v>
      </c>
      <c r="N68">
        <f>ROUND(100/(1 + EXP(-($K67*N67+$L67))), 2)</f>
        <v>45.1</v>
      </c>
      <c r="O68">
        <f>ROUND(100/(1 + EXP(-($K67*O67+$L67))), 2)</f>
        <v>59.53</v>
      </c>
      <c r="P68">
        <f>ROUND(100/(1 + EXP(-($K67*P67+$L67))), 2)</f>
        <v>72.48</v>
      </c>
      <c r="Q68">
        <f>ROUND(100/(1 + EXP(-($K67*Q67+$L67))), 2)</f>
        <v>80.3</v>
      </c>
      <c r="R68">
        <f>ROUND(100/(1 + EXP(-($K67*R67+$L67))), 2)</f>
        <v>87.95</v>
      </c>
    </row>
    <row r="69" spans="2:18" x14ac:dyDescent="0.25">
      <c r="B69" t="s">
        <v>86</v>
      </c>
      <c r="D69" t="s">
        <v>5</v>
      </c>
      <c r="E69">
        <v>64</v>
      </c>
      <c r="F69">
        <v>76</v>
      </c>
      <c r="G69">
        <v>86</v>
      </c>
      <c r="H69">
        <v>93</v>
      </c>
      <c r="I69">
        <v>99</v>
      </c>
      <c r="J69" t="str">
        <f t="shared" si="2"/>
        <v>Mathematical Methods</v>
      </c>
      <c r="K69">
        <f>(LN(E70/(100-E70))-LN(H70/(100-H70)))/(E69-H69)</f>
        <v>7.1158822009523934E-2</v>
      </c>
      <c r="L69">
        <f>LN(E70/(100-E70))-K69*E69</f>
        <v>-3.2147114450768699</v>
      </c>
      <c r="N69">
        <f>E69</f>
        <v>64</v>
      </c>
      <c r="O69">
        <f>F69</f>
        <v>76</v>
      </c>
      <c r="P69">
        <f>G69</f>
        <v>86</v>
      </c>
      <c r="Q69">
        <f>H69</f>
        <v>93</v>
      </c>
      <c r="R69">
        <f>I69</f>
        <v>99</v>
      </c>
    </row>
    <row r="70" spans="2:18" x14ac:dyDescent="0.25">
      <c r="D70" t="s">
        <v>114</v>
      </c>
      <c r="E70">
        <v>79.239999999999995</v>
      </c>
      <c r="F70" s="21">
        <v>89.96</v>
      </c>
      <c r="G70">
        <v>94.8</v>
      </c>
      <c r="H70">
        <v>96.78</v>
      </c>
      <c r="I70">
        <v>97.87</v>
      </c>
      <c r="J70">
        <f t="shared" si="2"/>
        <v>0</v>
      </c>
      <c r="N70">
        <f>ROUND(100/(1 + EXP(-($K69*N69+$L69))), 2)</f>
        <v>79.239999999999995</v>
      </c>
      <c r="O70">
        <f>ROUND(100/(1 + EXP(-($K69*O69+$L69))), 2)</f>
        <v>89.97</v>
      </c>
      <c r="P70">
        <f>ROUND(100/(1 + EXP(-($K69*P69+$L69))), 2)</f>
        <v>94.81</v>
      </c>
      <c r="Q70">
        <f>ROUND(100/(1 + EXP(-($K69*Q69+$L69))), 2)</f>
        <v>96.78</v>
      </c>
      <c r="R70">
        <f>ROUND(100/(1 + EXP(-($K69*R69+$L69))), 2)</f>
        <v>97.88</v>
      </c>
    </row>
    <row r="71" spans="2:18" x14ac:dyDescent="0.25">
      <c r="B71" t="s">
        <v>88</v>
      </c>
      <c r="D71" t="s">
        <v>5</v>
      </c>
      <c r="E71">
        <v>63</v>
      </c>
      <c r="F71">
        <v>75</v>
      </c>
      <c r="G71">
        <v>86</v>
      </c>
      <c r="H71">
        <v>93</v>
      </c>
      <c r="I71">
        <v>99</v>
      </c>
      <c r="J71" t="str">
        <f t="shared" si="2"/>
        <v>Modern History</v>
      </c>
      <c r="K71">
        <f>(LN(E72/(100-E72))-LN(H72/(100-H72)))/(E71-H71)</f>
        <v>6.8450595623615981E-2</v>
      </c>
      <c r="L71">
        <f>LN(E72/(100-E72))-K71*E71</f>
        <v>-4.0325760652683558</v>
      </c>
      <c r="N71">
        <f>E71</f>
        <v>63</v>
      </c>
      <c r="O71">
        <f>F71</f>
        <v>75</v>
      </c>
      <c r="P71">
        <f>G71</f>
        <v>86</v>
      </c>
      <c r="Q71">
        <f>H71</f>
        <v>93</v>
      </c>
      <c r="R71">
        <f>I71</f>
        <v>99</v>
      </c>
    </row>
    <row r="72" spans="2:18" x14ac:dyDescent="0.25">
      <c r="D72" t="s">
        <v>112</v>
      </c>
      <c r="E72">
        <v>56.95</v>
      </c>
      <c r="F72">
        <v>75.05</v>
      </c>
      <c r="G72">
        <v>86.46</v>
      </c>
      <c r="H72">
        <v>91.16</v>
      </c>
      <c r="I72">
        <v>93.96</v>
      </c>
      <c r="J72">
        <f t="shared" si="2"/>
        <v>0</v>
      </c>
      <c r="N72">
        <f>ROUND(100/(1 + EXP(-($K71*N71+$L71))), 2)</f>
        <v>56.95</v>
      </c>
      <c r="O72">
        <f>ROUND(100/(1 + EXP(-($K71*O71+$L71))), 2)</f>
        <v>75.05</v>
      </c>
      <c r="P72">
        <f>ROUND(100/(1 + EXP(-($K71*P71+$L71))), 2)</f>
        <v>86.46</v>
      </c>
      <c r="Q72">
        <f>ROUND(100/(1 + EXP(-($K71*Q71+$L71))), 2)</f>
        <v>91.16</v>
      </c>
      <c r="R72">
        <f>ROUND(100/(1 + EXP(-($K71*R71+$L71))), 2)</f>
        <v>93.96</v>
      </c>
    </row>
    <row r="73" spans="2:18" x14ac:dyDescent="0.25">
      <c r="B73" t="s">
        <v>89</v>
      </c>
      <c r="D73" t="s">
        <v>5</v>
      </c>
      <c r="E73">
        <v>69</v>
      </c>
      <c r="F73">
        <v>82</v>
      </c>
      <c r="G73">
        <v>93</v>
      </c>
      <c r="H73">
        <v>98</v>
      </c>
      <c r="I73">
        <v>100</v>
      </c>
      <c r="J73" t="str">
        <f t="shared" si="2"/>
        <v>Music</v>
      </c>
      <c r="K73">
        <f>(LN(E74/(100-E74))-LN(H74/(100-H74)))/(E73-H73)</f>
        <v>6.2801418007225607E-2</v>
      </c>
      <c r="L73">
        <f>LN(E74/(100-E74))-K73*E73</f>
        <v>-4.141108448254756</v>
      </c>
      <c r="N73">
        <f>E73</f>
        <v>69</v>
      </c>
      <c r="O73">
        <f>F73</f>
        <v>82</v>
      </c>
      <c r="P73">
        <f>G73</f>
        <v>93</v>
      </c>
      <c r="Q73">
        <f>H73</f>
        <v>98</v>
      </c>
      <c r="R73">
        <f>I73</f>
        <v>100</v>
      </c>
    </row>
    <row r="74" spans="2:18" x14ac:dyDescent="0.25">
      <c r="D74" t="s">
        <v>6</v>
      </c>
      <c r="E74">
        <v>54.79</v>
      </c>
      <c r="F74">
        <v>73.28</v>
      </c>
      <c r="G74">
        <v>84.55</v>
      </c>
      <c r="H74">
        <v>88.22</v>
      </c>
      <c r="I74">
        <v>90.38</v>
      </c>
      <c r="J74">
        <f t="shared" si="2"/>
        <v>0</v>
      </c>
      <c r="N74">
        <f>ROUND(100/(1 + EXP(-($K73*N73+$L73))), 2)</f>
        <v>54.79</v>
      </c>
      <c r="O74">
        <f>ROUND(100/(1 + EXP(-($K73*O73+$L73))), 2)</f>
        <v>73.27</v>
      </c>
      <c r="P74">
        <f>ROUND(100/(1 + EXP(-($K73*P73+$L73))), 2)</f>
        <v>84.55</v>
      </c>
      <c r="Q74">
        <f>ROUND(100/(1 + EXP(-($K73*Q73+$L73))), 2)</f>
        <v>88.22</v>
      </c>
      <c r="R74">
        <f>ROUND(100/(1 + EXP(-($K73*R73+$L73))), 2)</f>
        <v>89.46</v>
      </c>
    </row>
    <row r="75" spans="2:18" x14ac:dyDescent="0.25">
      <c r="B75" t="s">
        <v>109</v>
      </c>
      <c r="D75" t="s">
        <v>5</v>
      </c>
      <c r="E75">
        <v>80</v>
      </c>
      <c r="F75">
        <v>91</v>
      </c>
      <c r="G75">
        <v>96</v>
      </c>
      <c r="H75">
        <v>100</v>
      </c>
      <c r="I75">
        <v>100</v>
      </c>
      <c r="J75" t="str">
        <f t="shared" si="2"/>
        <v>Music Extension (Composition) Music Extension (Musicology) (")</v>
      </c>
      <c r="K75">
        <f>(LN(E76/(100-E76))-LN(H76/(100-H76)))/(E75-H75)</f>
        <v>7.1496850556504871E-2</v>
      </c>
      <c r="L75">
        <f>LN(E76/(100-E76))-K75*E75</f>
        <v>-5.0568994281441642</v>
      </c>
      <c r="N75">
        <f>E75</f>
        <v>80</v>
      </c>
      <c r="O75">
        <f>F75</f>
        <v>91</v>
      </c>
      <c r="P75">
        <f>G75</f>
        <v>96</v>
      </c>
      <c r="Q75">
        <f>H75</f>
        <v>100</v>
      </c>
      <c r="R75">
        <f>I75</f>
        <v>100</v>
      </c>
    </row>
    <row r="76" spans="2:18" x14ac:dyDescent="0.25">
      <c r="D76" t="s">
        <v>113</v>
      </c>
      <c r="E76">
        <v>65.989999999999995</v>
      </c>
      <c r="F76">
        <v>80.989999999999995</v>
      </c>
      <c r="G76">
        <v>85.9</v>
      </c>
      <c r="H76">
        <v>89.02</v>
      </c>
      <c r="I76">
        <v>89.02</v>
      </c>
      <c r="J76">
        <f t="shared" si="2"/>
        <v>0</v>
      </c>
      <c r="N76">
        <f>ROUND(100/(1 + EXP(-($K75*N75+$L75))), 2)</f>
        <v>65.989999999999995</v>
      </c>
      <c r="O76">
        <f>ROUND(100/(1 + EXP(-($K75*O75+$L75))), 2)</f>
        <v>80.989999999999995</v>
      </c>
      <c r="P76">
        <f>ROUND(100/(1 + EXP(-($K75*P75+$L75))), 2)</f>
        <v>85.9</v>
      </c>
      <c r="Q76">
        <f>ROUND(100/(1 + EXP(-($K75*Q75+$L75))), 2)</f>
        <v>89.02</v>
      </c>
      <c r="R76">
        <f>ROUND(100/(1 + EXP(-($K75*R75+$L75))), 2)</f>
        <v>89.02</v>
      </c>
    </row>
    <row r="77" spans="2:18" x14ac:dyDescent="0.25">
      <c r="B77" t="s">
        <v>92</v>
      </c>
      <c r="D77" t="s">
        <v>5</v>
      </c>
      <c r="E77">
        <v>82</v>
      </c>
      <c r="F77">
        <v>91</v>
      </c>
      <c r="G77">
        <v>97</v>
      </c>
      <c r="H77">
        <v>99</v>
      </c>
      <c r="I77">
        <v>100</v>
      </c>
      <c r="J77" t="str">
        <f t="shared" si="2"/>
        <v>Music Extension (Performance)</v>
      </c>
      <c r="K77">
        <f>(LN(E78/(100-E78))-LN(H78/(100-H78)))/(E77-H77)</f>
        <v>7.4190021159188838E-2</v>
      </c>
      <c r="L77">
        <f>LN(E78/(100-E78))-K77*E77</f>
        <v>-5.4296318829450909</v>
      </c>
      <c r="N77">
        <f>E77</f>
        <v>82</v>
      </c>
      <c r="O77">
        <f>F77</f>
        <v>91</v>
      </c>
      <c r="P77">
        <f>G77</f>
        <v>97</v>
      </c>
      <c r="Q77">
        <f>H77</f>
        <v>99</v>
      </c>
      <c r="R77">
        <f>I77</f>
        <v>100</v>
      </c>
    </row>
    <row r="78" spans="2:18" x14ac:dyDescent="0.25">
      <c r="D78" t="s">
        <v>112</v>
      </c>
      <c r="E78">
        <v>65.790000000000006</v>
      </c>
      <c r="F78">
        <v>78.95</v>
      </c>
      <c r="G78">
        <v>85.4</v>
      </c>
      <c r="H78">
        <v>87.16</v>
      </c>
      <c r="I78">
        <v>87.96</v>
      </c>
      <c r="J78">
        <f t="shared" si="2"/>
        <v>0</v>
      </c>
      <c r="N78">
        <f>ROUND(100/(1 + EXP(-($K77*N77+$L77))), 2)</f>
        <v>65.790000000000006</v>
      </c>
      <c r="O78">
        <f>ROUND(100/(1 + EXP(-($K77*O77+$L77))), 2)</f>
        <v>78.95</v>
      </c>
      <c r="P78">
        <f>ROUND(100/(1 + EXP(-($K77*P77+$L77))), 2)</f>
        <v>85.41</v>
      </c>
      <c r="Q78">
        <f>ROUND(100/(1 + EXP(-($K77*Q77+$L77))), 2)</f>
        <v>87.16</v>
      </c>
      <c r="R78">
        <f>ROUND(100/(1 + EXP(-($K77*R77+$L77))), 2)</f>
        <v>87.97</v>
      </c>
    </row>
    <row r="79" spans="2:18" x14ac:dyDescent="0.25">
      <c r="B79" t="s">
        <v>93</v>
      </c>
      <c r="D79" t="s">
        <v>5</v>
      </c>
      <c r="E79">
        <v>62</v>
      </c>
      <c r="F79">
        <v>74</v>
      </c>
      <c r="G79">
        <v>84</v>
      </c>
      <c r="H79">
        <v>91.7</v>
      </c>
      <c r="I79">
        <v>98</v>
      </c>
      <c r="J79" t="str">
        <f t="shared" si="2"/>
        <v>Philosophy and Reason</v>
      </c>
      <c r="K79">
        <f>(LN(E80/(100-E80))-LN(H80/(100-H80)))/(E79-H79)</f>
        <v>6.8948726858813592E-2</v>
      </c>
      <c r="L79">
        <f>LN(E80/(100-E80))-K79*E79</f>
        <v>-3.5657313000687312</v>
      </c>
      <c r="N79">
        <f>E79</f>
        <v>62</v>
      </c>
      <c r="O79">
        <f>F79</f>
        <v>74</v>
      </c>
      <c r="P79">
        <f>G79</f>
        <v>84</v>
      </c>
      <c r="Q79">
        <f>H79</f>
        <v>91.7</v>
      </c>
      <c r="R79">
        <f>I79</f>
        <v>98</v>
      </c>
    </row>
    <row r="80" spans="2:18" x14ac:dyDescent="0.25">
      <c r="D80" t="s">
        <v>6</v>
      </c>
      <c r="E80">
        <v>67.02</v>
      </c>
      <c r="F80">
        <v>82.29</v>
      </c>
      <c r="G80">
        <v>90.25</v>
      </c>
      <c r="H80">
        <v>94.03</v>
      </c>
      <c r="I80">
        <v>96.05</v>
      </c>
      <c r="J80">
        <f t="shared" si="2"/>
        <v>0</v>
      </c>
      <c r="N80">
        <f>ROUND(100/(1 + EXP(-($K79*N79+$L79))), 2)</f>
        <v>67.02</v>
      </c>
      <c r="O80">
        <f>ROUND(100/(1 + EXP(-($K79*O79+$L79))), 2)</f>
        <v>82.3</v>
      </c>
      <c r="P80">
        <f>ROUND(100/(1 + EXP(-($K79*P79+$L79))), 2)</f>
        <v>90.26</v>
      </c>
      <c r="Q80">
        <f>ROUND(100/(1 + EXP(-($K79*Q79+$L79))), 2)</f>
        <v>94.03</v>
      </c>
      <c r="R80">
        <f>ROUND(100/(1 + EXP(-($K79*R79+$L79))), 2)</f>
        <v>96.05</v>
      </c>
    </row>
    <row r="81" spans="2:18" x14ac:dyDescent="0.25">
      <c r="B81" t="s">
        <v>94</v>
      </c>
      <c r="D81" t="s">
        <v>5</v>
      </c>
      <c r="E81">
        <v>59</v>
      </c>
      <c r="F81">
        <v>70</v>
      </c>
      <c r="G81">
        <v>80</v>
      </c>
      <c r="H81">
        <v>88</v>
      </c>
      <c r="I81">
        <v>96</v>
      </c>
      <c r="J81" t="str">
        <f t="shared" si="2"/>
        <v>Physical Education</v>
      </c>
      <c r="K81">
        <f>(LN(E82/(100-E82))-LN(H82/(100-H82)))/(E81-H81)</f>
        <v>5.4872659876500737E-2</v>
      </c>
      <c r="L81">
        <f>LN(E82/(100-E82))-K81*E81</f>
        <v>-3.3865624020431042</v>
      </c>
      <c r="N81">
        <f>E81</f>
        <v>59</v>
      </c>
      <c r="O81">
        <f>F81</f>
        <v>70</v>
      </c>
      <c r="P81">
        <f>G81</f>
        <v>80</v>
      </c>
      <c r="Q81">
        <f>H81</f>
        <v>88</v>
      </c>
      <c r="R81">
        <f>I81</f>
        <v>96</v>
      </c>
    </row>
    <row r="82" spans="2:18" x14ac:dyDescent="0.25">
      <c r="D82" t="s">
        <v>6</v>
      </c>
      <c r="E82">
        <v>46.28</v>
      </c>
      <c r="F82">
        <v>61.17</v>
      </c>
      <c r="G82">
        <v>73.17</v>
      </c>
      <c r="H82">
        <v>80.88</v>
      </c>
      <c r="I82">
        <v>86.77</v>
      </c>
      <c r="J82">
        <f t="shared" si="2"/>
        <v>0</v>
      </c>
      <c r="N82">
        <f>ROUND(100/(1 + EXP(-($K81*N81+$L81))), 2)</f>
        <v>46.28</v>
      </c>
      <c r="O82">
        <f>ROUND(100/(1 + EXP(-($K81*O81+$L81))), 2)</f>
        <v>61.17</v>
      </c>
      <c r="P82">
        <f>ROUND(100/(1 + EXP(-($K81*P81+$L81))), 2)</f>
        <v>73.17</v>
      </c>
      <c r="Q82">
        <f>ROUND(100/(1 + EXP(-($K81*Q81+$L81))), 2)</f>
        <v>80.88</v>
      </c>
      <c r="R82">
        <f>ROUND(100/(1 + EXP(-($K81*R81+$L81))), 2)</f>
        <v>86.78</v>
      </c>
    </row>
    <row r="83" spans="2:18" x14ac:dyDescent="0.25">
      <c r="B83" t="s">
        <v>95</v>
      </c>
      <c r="D83" t="s">
        <v>5</v>
      </c>
      <c r="E83">
        <v>74</v>
      </c>
      <c r="F83">
        <v>84</v>
      </c>
      <c r="G83">
        <v>92</v>
      </c>
      <c r="H83">
        <v>97</v>
      </c>
      <c r="I83">
        <v>99</v>
      </c>
      <c r="J83" t="str">
        <f t="shared" si="2"/>
        <v>Physics</v>
      </c>
      <c r="K83">
        <f>(LN(E84/(100-E84))-LN(H84/(100-H84)))/(E83-H83)</f>
        <v>0.10882680239722842</v>
      </c>
      <c r="L83">
        <f>LN(E84/(100-E84))-K83*E83</f>
        <v>-6.9905157617110811</v>
      </c>
      <c r="N83">
        <f>E83</f>
        <v>74</v>
      </c>
      <c r="O83">
        <f>F83</f>
        <v>84</v>
      </c>
      <c r="P83">
        <f>G83</f>
        <v>92</v>
      </c>
      <c r="Q83">
        <f>H83</f>
        <v>97</v>
      </c>
      <c r="R83">
        <f>I83</f>
        <v>99</v>
      </c>
    </row>
    <row r="84" spans="2:18" x14ac:dyDescent="0.25">
      <c r="D84" t="s">
        <v>112</v>
      </c>
      <c r="E84">
        <v>74.319999999999993</v>
      </c>
      <c r="F84">
        <v>89.57</v>
      </c>
      <c r="G84">
        <v>95.35</v>
      </c>
      <c r="H84">
        <v>97.25</v>
      </c>
      <c r="I84">
        <v>97.77</v>
      </c>
      <c r="J84">
        <f t="shared" si="2"/>
        <v>0</v>
      </c>
      <c r="N84">
        <f>ROUND(100/(1 + EXP(-($K83*N83+$L83))), 2)</f>
        <v>74.319999999999993</v>
      </c>
      <c r="O84">
        <f>ROUND(100/(1 + EXP(-($K83*O83+$L83))), 2)</f>
        <v>89.58</v>
      </c>
      <c r="P84">
        <f>ROUND(100/(1 + EXP(-($K83*P83+$L83))), 2)</f>
        <v>95.35</v>
      </c>
      <c r="Q84">
        <f>ROUND(100/(1 + EXP(-($K83*Q83+$L83))), 2)</f>
        <v>97.25</v>
      </c>
      <c r="R84">
        <f>ROUND(100/(1 + EXP(-($K83*R83+$L83))), 2)</f>
        <v>97.78</v>
      </c>
    </row>
    <row r="85" spans="2:18" x14ac:dyDescent="0.25">
      <c r="B85" t="s">
        <v>97</v>
      </c>
      <c r="D85" t="s">
        <v>5</v>
      </c>
      <c r="E85">
        <v>70</v>
      </c>
      <c r="F85">
        <v>79</v>
      </c>
      <c r="G85">
        <v>87</v>
      </c>
      <c r="H85">
        <v>92</v>
      </c>
      <c r="I85">
        <v>97</v>
      </c>
      <c r="J85" t="str">
        <f t="shared" si="2"/>
        <v>Psychology</v>
      </c>
      <c r="K85">
        <f>(LN(E86/(100-E86))-LN(H86/(100-H86)))/(E85-H85)</f>
        <v>7.5089199219808625E-2</v>
      </c>
      <c r="L85">
        <f>LN(E86/(100-E86))-K85*E85</f>
        <v>-5.0248165361484149</v>
      </c>
      <c r="N85">
        <f>E85</f>
        <v>70</v>
      </c>
      <c r="O85">
        <f>F85</f>
        <v>79</v>
      </c>
      <c r="P85">
        <f>G85</f>
        <v>87</v>
      </c>
      <c r="Q85">
        <f>H85</f>
        <v>92</v>
      </c>
      <c r="R85">
        <f>I85</f>
        <v>97</v>
      </c>
    </row>
    <row r="86" spans="2:18" x14ac:dyDescent="0.25">
      <c r="D86" t="s">
        <v>112</v>
      </c>
      <c r="E86">
        <v>55.76</v>
      </c>
      <c r="F86">
        <v>71.239999999999995</v>
      </c>
      <c r="G86">
        <v>81.87</v>
      </c>
      <c r="H86">
        <v>86.8</v>
      </c>
      <c r="I86">
        <v>90.54</v>
      </c>
      <c r="J86">
        <f t="shared" si="2"/>
        <v>0</v>
      </c>
      <c r="N86">
        <f>ROUND(100/(1 + EXP(-($K85*N85+$L85))), 2)</f>
        <v>55.76</v>
      </c>
      <c r="O86">
        <f>ROUND(100/(1 + EXP(-($K85*O85+$L85))), 2)</f>
        <v>71.239999999999995</v>
      </c>
      <c r="P86">
        <f>ROUND(100/(1 + EXP(-($K85*P85+$L85))), 2)</f>
        <v>81.88</v>
      </c>
      <c r="Q86">
        <f>ROUND(100/(1 + EXP(-($K85*Q85+$L85))), 2)</f>
        <v>86.8</v>
      </c>
      <c r="R86">
        <f>ROUND(100/(1 + EXP(-($K85*R85+$L85))), 2)</f>
        <v>90.54</v>
      </c>
    </row>
    <row r="87" spans="2:18" x14ac:dyDescent="0.25">
      <c r="B87" t="s">
        <v>100</v>
      </c>
      <c r="D87" t="s">
        <v>5</v>
      </c>
      <c r="E87">
        <v>69</v>
      </c>
      <c r="F87">
        <v>77</v>
      </c>
      <c r="G87">
        <v>86</v>
      </c>
      <c r="H87">
        <v>90</v>
      </c>
      <c r="I87">
        <v>96.02</v>
      </c>
      <c r="J87" t="str">
        <f t="shared" si="2"/>
        <v>Spanish</v>
      </c>
      <c r="K87">
        <f>(LN(E88/(100-E88))-LN(H88/(100-H88)))/(E87-H87)</f>
        <v>8.5430522867089853E-2</v>
      </c>
      <c r="L87">
        <f>LN(E88/(100-E88))-K87*E87</f>
        <v>-4.6406569355230882</v>
      </c>
      <c r="N87">
        <f>E87</f>
        <v>69</v>
      </c>
      <c r="O87">
        <f>F87</f>
        <v>77</v>
      </c>
      <c r="P87">
        <f>G87</f>
        <v>86</v>
      </c>
      <c r="Q87">
        <f>H87</f>
        <v>90</v>
      </c>
      <c r="R87">
        <f>I87</f>
        <v>96.02</v>
      </c>
    </row>
    <row r="88" spans="2:18" x14ac:dyDescent="0.25">
      <c r="D88" t="s">
        <v>6</v>
      </c>
      <c r="E88">
        <v>77.8</v>
      </c>
      <c r="F88">
        <v>88.1</v>
      </c>
      <c r="G88">
        <v>92.59</v>
      </c>
      <c r="H88">
        <v>95.47</v>
      </c>
      <c r="I88">
        <v>97.58</v>
      </c>
      <c r="J88">
        <f t="shared" si="2"/>
        <v>0</v>
      </c>
      <c r="N88">
        <f>ROUND(100/(1 + EXP(-($K87*N87+$L87))), 2)</f>
        <v>77.8</v>
      </c>
      <c r="O88">
        <f>ROUND(100/(1 + EXP(-($K87*O87+$L87))), 2)</f>
        <v>87.41</v>
      </c>
      <c r="P88">
        <f>ROUND(100/(1 + EXP(-($K87*P87+$L87))), 2)</f>
        <v>93.74</v>
      </c>
      <c r="Q88">
        <f>ROUND(100/(1 + EXP(-($K87*Q87+$L87))), 2)</f>
        <v>95.47</v>
      </c>
      <c r="R88">
        <f>ROUND(100/(1 + EXP(-($K87*R87+$L87))), 2)</f>
        <v>97.24</v>
      </c>
    </row>
    <row r="89" spans="2:18" x14ac:dyDescent="0.25">
      <c r="B89" t="s">
        <v>101</v>
      </c>
      <c r="D89" t="s">
        <v>6</v>
      </c>
      <c r="E89">
        <v>71</v>
      </c>
      <c r="F89">
        <v>81</v>
      </c>
      <c r="G89">
        <v>89</v>
      </c>
      <c r="H89">
        <v>95</v>
      </c>
      <c r="I89">
        <v>99</v>
      </c>
      <c r="J89" t="str">
        <f t="shared" si="2"/>
        <v>Specialist Mathematics</v>
      </c>
      <c r="K89">
        <f>(LN(E90/(100-E90))-LN(H90/(100-H90)))/(E89-H89)</f>
        <v>8.5635544094489258E-2</v>
      </c>
      <c r="L89">
        <f>LN(E90/(100-E90))-K89*E89</f>
        <v>-3.9233505675809033</v>
      </c>
      <c r="N89">
        <f>E89</f>
        <v>71</v>
      </c>
      <c r="O89">
        <f>F89</f>
        <v>81</v>
      </c>
      <c r="P89">
        <f>G89</f>
        <v>89</v>
      </c>
      <c r="Q89">
        <f>H89</f>
        <v>95</v>
      </c>
      <c r="R89">
        <f>I89</f>
        <v>99</v>
      </c>
    </row>
    <row r="90" spans="2:18" x14ac:dyDescent="0.25">
      <c r="D90" t="s">
        <v>5</v>
      </c>
      <c r="E90">
        <v>89.63</v>
      </c>
      <c r="F90">
        <v>95.31</v>
      </c>
      <c r="G90">
        <v>97.58</v>
      </c>
      <c r="H90">
        <v>98.54</v>
      </c>
      <c r="I90">
        <v>98.96</v>
      </c>
      <c r="J90">
        <f t="shared" si="2"/>
        <v>0</v>
      </c>
      <c r="N90">
        <f>ROUND(100/(1 + EXP(-($K89*N89+$L89))), 2)</f>
        <v>89.63</v>
      </c>
      <c r="O90">
        <f>ROUND(100/(1 + EXP(-($K89*O89+$L89))), 2)</f>
        <v>95.32</v>
      </c>
      <c r="P90">
        <f>ROUND(100/(1 + EXP(-($K89*P89+$L89))), 2)</f>
        <v>97.58</v>
      </c>
      <c r="Q90">
        <f>ROUND(100/(1 + EXP(-($K89*Q89+$L89))), 2)</f>
        <v>98.54</v>
      </c>
      <c r="R90">
        <f>ROUND(100/(1 + EXP(-($K89*R89+$L89))), 2)</f>
        <v>98.96</v>
      </c>
    </row>
    <row r="91" spans="2:18" x14ac:dyDescent="0.25">
      <c r="B91" t="s">
        <v>108</v>
      </c>
      <c r="D91" t="s">
        <v>5</v>
      </c>
      <c r="E91">
        <v>65</v>
      </c>
      <c r="F91">
        <v>75</v>
      </c>
      <c r="G91">
        <v>85</v>
      </c>
      <c r="H91">
        <v>92</v>
      </c>
      <c r="I91">
        <v>98</v>
      </c>
      <c r="J91" t="str">
        <f t="shared" si="2"/>
        <v>Study of religion</v>
      </c>
      <c r="K91">
        <f>(LN(E92/(100-E92))-LN(H92/(100-H92)))/(E91-H91)</f>
        <v>7.229987322806096E-2</v>
      </c>
      <c r="L91">
        <f>LN(E92/(100-E92))-K91*E91</f>
        <v>-4.0321842664791481</v>
      </c>
      <c r="N91">
        <f>E91</f>
        <v>65</v>
      </c>
      <c r="O91">
        <f>F91</f>
        <v>75</v>
      </c>
      <c r="P91">
        <f>G91</f>
        <v>85</v>
      </c>
      <c r="Q91">
        <f>H91</f>
        <v>92</v>
      </c>
      <c r="R91">
        <f>I91</f>
        <v>98</v>
      </c>
    </row>
    <row r="92" spans="2:18" x14ac:dyDescent="0.25">
      <c r="D92" t="s">
        <v>6</v>
      </c>
      <c r="E92">
        <v>66.09</v>
      </c>
      <c r="F92">
        <v>80.069999999999993</v>
      </c>
      <c r="G92">
        <v>89.22</v>
      </c>
      <c r="H92">
        <v>93.21</v>
      </c>
      <c r="I92">
        <v>95.49</v>
      </c>
      <c r="J92">
        <f t="shared" si="2"/>
        <v>0</v>
      </c>
      <c r="N92">
        <f>ROUND(100/(1 + EXP(-($K91*N91+$L91))), 2)</f>
        <v>66.09</v>
      </c>
      <c r="O92">
        <f>ROUND(100/(1 + EXP(-($K91*O91+$L91))), 2)</f>
        <v>80.06</v>
      </c>
      <c r="P92">
        <f>ROUND(100/(1 + EXP(-($K91*P91+$L91))), 2)</f>
        <v>89.22</v>
      </c>
      <c r="Q92">
        <f>ROUND(100/(1 + EXP(-($K91*Q91+$L91))), 2)</f>
        <v>93.21</v>
      </c>
      <c r="R92">
        <f>ROUND(100/(1 + EXP(-($K91*R91+$L91))), 2)</f>
        <v>95.49</v>
      </c>
    </row>
    <row r="93" spans="2:18" x14ac:dyDescent="0.25">
      <c r="B93" t="s">
        <v>103</v>
      </c>
      <c r="D93" t="s">
        <v>5</v>
      </c>
      <c r="E93">
        <v>68</v>
      </c>
      <c r="F93">
        <v>78</v>
      </c>
      <c r="G93">
        <v>83</v>
      </c>
      <c r="H93">
        <v>88.2</v>
      </c>
      <c r="I93">
        <v>92</v>
      </c>
      <c r="J93" t="str">
        <f t="shared" si="2"/>
        <v>Vietnamese</v>
      </c>
      <c r="K93">
        <f>(LN(E94/(100-E94))-LN(H94/(100-H94)))/(E93-H93)</f>
        <v>5.0521088434908261E-2</v>
      </c>
      <c r="L93">
        <f>LN(E94/(100-E94))-K93*E93</f>
        <v>-2.3905047002538127</v>
      </c>
      <c r="N93">
        <f>E93</f>
        <v>68</v>
      </c>
      <c r="O93">
        <f>F93</f>
        <v>78</v>
      </c>
      <c r="P93">
        <f>G93</f>
        <v>83</v>
      </c>
      <c r="Q93">
        <f>H93</f>
        <v>88.2</v>
      </c>
      <c r="R93">
        <f>I93</f>
        <v>92</v>
      </c>
    </row>
    <row r="94" spans="2:18" x14ac:dyDescent="0.25">
      <c r="D94" t="s">
        <v>6</v>
      </c>
      <c r="E94">
        <v>73.98</v>
      </c>
      <c r="F94">
        <v>82.5</v>
      </c>
      <c r="G94">
        <v>85.85</v>
      </c>
      <c r="H94">
        <v>88.75</v>
      </c>
      <c r="I94">
        <v>90.53</v>
      </c>
      <c r="J94">
        <f t="shared" si="2"/>
        <v>0</v>
      </c>
      <c r="N94">
        <f>ROUND(100/(1 + EXP(-($K93*N93+$L93))), 2)</f>
        <v>73.98</v>
      </c>
      <c r="O94">
        <f>ROUND(100/(1 + EXP(-($K93*O93+$L93))), 2)</f>
        <v>82.49</v>
      </c>
      <c r="P94">
        <f>ROUND(100/(1 + EXP(-($K93*P93+$L93))), 2)</f>
        <v>85.85</v>
      </c>
      <c r="Q94">
        <f>ROUND(100/(1 + EXP(-($K93*Q93+$L93))), 2)</f>
        <v>88.75</v>
      </c>
      <c r="R94">
        <f>ROUND(100/(1 + EXP(-($K93*R93+$L93))), 2)</f>
        <v>90.53</v>
      </c>
    </row>
    <row r="95" spans="2:18" x14ac:dyDescent="0.25">
      <c r="B95" t="s">
        <v>104</v>
      </c>
      <c r="D95" t="s">
        <v>5</v>
      </c>
      <c r="E95">
        <v>57</v>
      </c>
      <c r="F95">
        <v>70</v>
      </c>
      <c r="G95">
        <v>83</v>
      </c>
      <c r="H95">
        <v>92</v>
      </c>
      <c r="I95">
        <v>99</v>
      </c>
      <c r="J95" t="str">
        <f t="shared" si="2"/>
        <v>Visual Art</v>
      </c>
      <c r="K95">
        <f>(LN(E96/(100-E96))-LN(H96/(100-H96)))/(E95-H95)</f>
        <v>4.7784644190892234E-2</v>
      </c>
      <c r="L95">
        <f>LN(E96/(100-E96))-K95*E95</f>
        <v>-2.8041680707956842</v>
      </c>
      <c r="N95">
        <f>E95</f>
        <v>57</v>
      </c>
      <c r="O95">
        <f>F95</f>
        <v>70</v>
      </c>
      <c r="P95">
        <f>G95</f>
        <v>83</v>
      </c>
      <c r="Q95">
        <f>H95</f>
        <v>92</v>
      </c>
      <c r="R95">
        <f>I95</f>
        <v>99</v>
      </c>
    </row>
    <row r="96" spans="2:18" x14ac:dyDescent="0.25">
      <c r="D96" t="s">
        <v>6</v>
      </c>
      <c r="E96">
        <v>47.99</v>
      </c>
      <c r="F96">
        <v>63.2</v>
      </c>
      <c r="G96">
        <v>76.17</v>
      </c>
      <c r="H96">
        <v>83.09</v>
      </c>
      <c r="I96">
        <v>87.29</v>
      </c>
      <c r="J96">
        <f t="shared" si="2"/>
        <v>0</v>
      </c>
      <c r="N96">
        <f>ROUND(100/(1 + EXP(-($K95*N95+$L95))), 2)</f>
        <v>47.99</v>
      </c>
      <c r="O96">
        <f>ROUND(100/(1 + EXP(-($K95*O95+$L95))), 2)</f>
        <v>63.2</v>
      </c>
      <c r="P96">
        <f>ROUND(100/(1 + EXP(-($K95*P95+$L95))), 2)</f>
        <v>76.17</v>
      </c>
      <c r="Q96">
        <f>ROUND(100/(1 + EXP(-($K95*Q95+$L95))), 2)</f>
        <v>83.09</v>
      </c>
      <c r="R96">
        <f>ROUND(100/(1 + EXP(-($K95*R95+$L95))), 2)</f>
        <v>87.29</v>
      </c>
    </row>
    <row r="101" spans="1:48" x14ac:dyDescent="0.25">
      <c r="A101" t="s">
        <v>111</v>
      </c>
      <c r="B101" t="s">
        <v>17</v>
      </c>
      <c r="C101" t="s">
        <v>20</v>
      </c>
      <c r="D101" t="s">
        <v>22</v>
      </c>
      <c r="E101" t="s">
        <v>24</v>
      </c>
      <c r="F101" t="s">
        <v>26</v>
      </c>
      <c r="G101" t="s">
        <v>29</v>
      </c>
      <c r="H101" t="s">
        <v>31</v>
      </c>
      <c r="I101" t="s">
        <v>33</v>
      </c>
      <c r="J101" t="s">
        <v>35</v>
      </c>
      <c r="K101" t="s">
        <v>37</v>
      </c>
      <c r="L101" t="s">
        <v>41</v>
      </c>
      <c r="M101" t="s">
        <v>43</v>
      </c>
      <c r="N101" t="s">
        <v>45</v>
      </c>
      <c r="O101" t="s">
        <v>47</v>
      </c>
      <c r="P101" t="s">
        <v>49</v>
      </c>
      <c r="Q101" t="s">
        <v>51</v>
      </c>
      <c r="R101" t="s">
        <v>53</v>
      </c>
      <c r="S101" t="s">
        <v>55</v>
      </c>
      <c r="T101" t="s">
        <v>57</v>
      </c>
      <c r="U101" t="s">
        <v>59</v>
      </c>
      <c r="V101" t="s">
        <v>110</v>
      </c>
      <c r="W101" t="s">
        <v>63</v>
      </c>
      <c r="X101" t="s">
        <v>65</v>
      </c>
      <c r="Y101" t="s">
        <v>69</v>
      </c>
      <c r="Z101" t="s">
        <v>71</v>
      </c>
      <c r="AA101" t="s">
        <v>73</v>
      </c>
      <c r="AB101" t="s">
        <v>77</v>
      </c>
      <c r="AC101" t="s">
        <v>79</v>
      </c>
      <c r="AD101" t="s">
        <v>80</v>
      </c>
      <c r="AE101" t="s">
        <v>81</v>
      </c>
      <c r="AF101" t="s">
        <v>83</v>
      </c>
      <c r="AG101" t="s">
        <v>84</v>
      </c>
      <c r="AH101" t="s">
        <v>85</v>
      </c>
      <c r="AI101" t="s">
        <v>86</v>
      </c>
      <c r="AJ101" t="s">
        <v>88</v>
      </c>
      <c r="AK101" t="s">
        <v>89</v>
      </c>
      <c r="AL101" t="s">
        <v>109</v>
      </c>
      <c r="AM101" t="s">
        <v>92</v>
      </c>
      <c r="AN101" t="s">
        <v>93</v>
      </c>
      <c r="AO101" t="s">
        <v>94</v>
      </c>
      <c r="AP101" t="s">
        <v>95</v>
      </c>
      <c r="AQ101" t="s">
        <v>97</v>
      </c>
      <c r="AR101" t="s">
        <v>100</v>
      </c>
      <c r="AS101" t="s">
        <v>101</v>
      </c>
      <c r="AT101" t="s">
        <v>108</v>
      </c>
      <c r="AU101" t="s">
        <v>103</v>
      </c>
      <c r="AV101" t="s">
        <v>104</v>
      </c>
    </row>
    <row r="102" spans="1:48" x14ac:dyDescent="0.25">
      <c r="A102">
        <v>0</v>
      </c>
      <c r="B102">
        <f t="shared" ref="B102:K111" si="3">ROUND(100/(1 + EXP(-(VLOOKUP(B$101,$J$3:$L$96,2,FALSE)*$A102+VLOOKUP(B$101,$J$3:$L$96,3,FALSE)))), 2)</f>
        <v>0.19</v>
      </c>
      <c r="C102">
        <f t="shared" si="3"/>
        <v>3.89</v>
      </c>
      <c r="D102">
        <f t="shared" si="3"/>
        <v>6.12</v>
      </c>
      <c r="E102">
        <f t="shared" si="3"/>
        <v>0.31</v>
      </c>
      <c r="F102">
        <f t="shared" si="3"/>
        <v>2.6</v>
      </c>
      <c r="G102">
        <f t="shared" si="3"/>
        <v>8.9600000000000009</v>
      </c>
      <c r="H102">
        <f t="shared" si="3"/>
        <v>0.26</v>
      </c>
      <c r="I102">
        <f t="shared" si="3"/>
        <v>3.91</v>
      </c>
      <c r="J102">
        <f t="shared" si="3"/>
        <v>0.06</v>
      </c>
      <c r="K102">
        <f t="shared" si="3"/>
        <v>5.95</v>
      </c>
      <c r="L102">
        <f t="shared" ref="L102:U111" si="4">ROUND(100/(1 + EXP(-(VLOOKUP(L$101,$J$3:$L$96,2,FALSE)*$A102+VLOOKUP(L$101,$J$3:$L$96,3,FALSE)))), 2)</f>
        <v>0.9</v>
      </c>
      <c r="M102">
        <f t="shared" si="4"/>
        <v>6.45</v>
      </c>
      <c r="N102">
        <f t="shared" si="4"/>
        <v>2.4700000000000002</v>
      </c>
      <c r="O102">
        <f t="shared" si="4"/>
        <v>1.45</v>
      </c>
      <c r="P102">
        <f t="shared" si="4"/>
        <v>0.15</v>
      </c>
      <c r="Q102">
        <f t="shared" si="4"/>
        <v>1.17</v>
      </c>
      <c r="R102">
        <f t="shared" si="4"/>
        <v>2.39</v>
      </c>
      <c r="S102">
        <f t="shared" si="4"/>
        <v>2.15</v>
      </c>
      <c r="T102">
        <f t="shared" si="4"/>
        <v>2.4700000000000002</v>
      </c>
      <c r="U102">
        <f t="shared" si="4"/>
        <v>3.87</v>
      </c>
      <c r="V102">
        <f t="shared" ref="V102:AE111" si="5">ROUND(100/(1 + EXP(-(VLOOKUP(V$101,$J$3:$L$96,2,FALSE)*$A102+VLOOKUP(V$101,$J$3:$L$96,3,FALSE)))), 2)</f>
        <v>2.96</v>
      </c>
      <c r="W102">
        <f t="shared" si="5"/>
        <v>5.38</v>
      </c>
      <c r="X102">
        <f t="shared" si="5"/>
        <v>0.39</v>
      </c>
      <c r="Y102">
        <f t="shared" si="5"/>
        <v>5.44</v>
      </c>
      <c r="Z102">
        <f t="shared" si="5"/>
        <v>2.4900000000000002</v>
      </c>
      <c r="AA102">
        <f t="shared" si="5"/>
        <v>0.13</v>
      </c>
      <c r="AB102">
        <f t="shared" si="5"/>
        <v>3.85</v>
      </c>
      <c r="AC102">
        <f t="shared" si="5"/>
        <v>5.75</v>
      </c>
      <c r="AD102">
        <f t="shared" si="5"/>
        <v>4.24</v>
      </c>
      <c r="AE102">
        <f t="shared" si="5"/>
        <v>8.4</v>
      </c>
      <c r="AF102">
        <f t="shared" ref="AF102:AO111" si="6">ROUND(100/(1 + EXP(-(VLOOKUP(AF$101,$J$3:$L$96,2,FALSE)*$A102+VLOOKUP(AF$101,$J$3:$L$96,3,FALSE)))), 2)</f>
        <v>4.22</v>
      </c>
      <c r="AG102">
        <f t="shared" si="6"/>
        <v>1.1000000000000001</v>
      </c>
      <c r="AH102">
        <f t="shared" si="6"/>
        <v>0.83</v>
      </c>
      <c r="AI102">
        <f t="shared" si="6"/>
        <v>3.86</v>
      </c>
      <c r="AJ102">
        <f t="shared" si="6"/>
        <v>1.74</v>
      </c>
      <c r="AK102">
        <f t="shared" si="6"/>
        <v>1.57</v>
      </c>
      <c r="AL102">
        <f t="shared" si="6"/>
        <v>0.63</v>
      </c>
      <c r="AM102">
        <f t="shared" si="6"/>
        <v>0.44</v>
      </c>
      <c r="AN102">
        <f t="shared" si="6"/>
        <v>2.75</v>
      </c>
      <c r="AO102">
        <f t="shared" si="6"/>
        <v>3.27</v>
      </c>
      <c r="AP102">
        <f t="shared" ref="AP102:AV111" si="7">ROUND(100/(1 + EXP(-(VLOOKUP(AP$101,$J$3:$L$96,2,FALSE)*$A102+VLOOKUP(AP$101,$J$3:$L$96,3,FALSE)))), 2)</f>
        <v>0.09</v>
      </c>
      <c r="AQ102">
        <f t="shared" si="7"/>
        <v>0.65</v>
      </c>
      <c r="AR102">
        <f t="shared" si="7"/>
        <v>0.96</v>
      </c>
      <c r="AS102">
        <f t="shared" si="7"/>
        <v>1.94</v>
      </c>
      <c r="AT102">
        <f t="shared" si="7"/>
        <v>1.74</v>
      </c>
      <c r="AU102">
        <f t="shared" si="7"/>
        <v>8.39</v>
      </c>
      <c r="AV102">
        <f t="shared" si="7"/>
        <v>5.71</v>
      </c>
    </row>
    <row r="103" spans="1:48" x14ac:dyDescent="0.25">
      <c r="A103">
        <v>5</v>
      </c>
      <c r="B103">
        <f t="shared" si="3"/>
        <v>0.28000000000000003</v>
      </c>
      <c r="C103">
        <f t="shared" si="3"/>
        <v>5.24</v>
      </c>
      <c r="D103">
        <f t="shared" si="3"/>
        <v>7.82</v>
      </c>
      <c r="E103">
        <f t="shared" si="3"/>
        <v>0.46</v>
      </c>
      <c r="F103">
        <f t="shared" si="3"/>
        <v>3.5</v>
      </c>
      <c r="G103">
        <f t="shared" si="3"/>
        <v>11.19</v>
      </c>
      <c r="H103">
        <f t="shared" si="3"/>
        <v>0.41</v>
      </c>
      <c r="I103">
        <f t="shared" si="3"/>
        <v>5.12</v>
      </c>
      <c r="J103">
        <f t="shared" si="3"/>
        <v>0.11</v>
      </c>
      <c r="K103">
        <f t="shared" si="3"/>
        <v>7.54</v>
      </c>
      <c r="L103">
        <f t="shared" si="4"/>
        <v>1.21</v>
      </c>
      <c r="M103">
        <f t="shared" si="4"/>
        <v>8.01</v>
      </c>
      <c r="N103">
        <f t="shared" si="4"/>
        <v>3.44</v>
      </c>
      <c r="O103">
        <f t="shared" si="4"/>
        <v>1.96</v>
      </c>
      <c r="P103">
        <f t="shared" si="4"/>
        <v>0.24</v>
      </c>
      <c r="Q103">
        <f t="shared" si="4"/>
        <v>1.76</v>
      </c>
      <c r="R103">
        <f t="shared" si="4"/>
        <v>3.44</v>
      </c>
      <c r="S103">
        <f t="shared" si="4"/>
        <v>3</v>
      </c>
      <c r="T103">
        <f t="shared" si="4"/>
        <v>3.46</v>
      </c>
      <c r="U103">
        <f t="shared" si="4"/>
        <v>5.13</v>
      </c>
      <c r="V103">
        <f t="shared" si="5"/>
        <v>3.81</v>
      </c>
      <c r="W103">
        <f t="shared" si="5"/>
        <v>6.77</v>
      </c>
      <c r="X103">
        <f t="shared" si="5"/>
        <v>0.65</v>
      </c>
      <c r="Y103">
        <f t="shared" si="5"/>
        <v>6.85</v>
      </c>
      <c r="Z103">
        <f t="shared" si="5"/>
        <v>3.44</v>
      </c>
      <c r="AA103">
        <f t="shared" si="5"/>
        <v>0.23</v>
      </c>
      <c r="AB103">
        <f t="shared" si="5"/>
        <v>5</v>
      </c>
      <c r="AC103">
        <f t="shared" si="5"/>
        <v>7.54</v>
      </c>
      <c r="AD103">
        <f t="shared" si="5"/>
        <v>5.7</v>
      </c>
      <c r="AE103">
        <f t="shared" si="5"/>
        <v>10.56</v>
      </c>
      <c r="AF103">
        <f t="shared" si="6"/>
        <v>5.58</v>
      </c>
      <c r="AG103">
        <f t="shared" si="6"/>
        <v>1.62</v>
      </c>
      <c r="AH103">
        <f t="shared" si="6"/>
        <v>1.19</v>
      </c>
      <c r="AI103">
        <f t="shared" si="6"/>
        <v>5.42</v>
      </c>
      <c r="AJ103">
        <f t="shared" si="6"/>
        <v>2.44</v>
      </c>
      <c r="AK103">
        <f t="shared" si="6"/>
        <v>2.13</v>
      </c>
      <c r="AL103">
        <f t="shared" si="6"/>
        <v>0.9</v>
      </c>
      <c r="AM103">
        <f t="shared" si="6"/>
        <v>0.63</v>
      </c>
      <c r="AN103">
        <f t="shared" si="6"/>
        <v>3.84</v>
      </c>
      <c r="AO103">
        <f t="shared" si="6"/>
        <v>4.26</v>
      </c>
      <c r="AP103">
        <f t="shared" si="7"/>
        <v>0.16</v>
      </c>
      <c r="AQ103">
        <f t="shared" si="7"/>
        <v>0.95</v>
      </c>
      <c r="AR103">
        <f t="shared" si="7"/>
        <v>1.46</v>
      </c>
      <c r="AS103">
        <f t="shared" si="7"/>
        <v>2.94</v>
      </c>
      <c r="AT103">
        <f t="shared" si="7"/>
        <v>2.48</v>
      </c>
      <c r="AU103">
        <f t="shared" si="7"/>
        <v>10.55</v>
      </c>
      <c r="AV103">
        <f t="shared" si="7"/>
        <v>7.14</v>
      </c>
    </row>
    <row r="104" spans="1:48" x14ac:dyDescent="0.25">
      <c r="A104">
        <v>10</v>
      </c>
      <c r="B104">
        <f t="shared" si="3"/>
        <v>0.43</v>
      </c>
      <c r="C104">
        <f t="shared" si="3"/>
        <v>7.02</v>
      </c>
      <c r="D104">
        <f t="shared" si="3"/>
        <v>9.9499999999999993</v>
      </c>
      <c r="E104">
        <f t="shared" si="3"/>
        <v>0.69</v>
      </c>
      <c r="F104">
        <f t="shared" si="3"/>
        <v>4.7</v>
      </c>
      <c r="G104">
        <f t="shared" si="3"/>
        <v>13.89</v>
      </c>
      <c r="H104">
        <f t="shared" si="3"/>
        <v>0.64</v>
      </c>
      <c r="I104">
        <f t="shared" si="3"/>
        <v>6.67</v>
      </c>
      <c r="J104">
        <f t="shared" si="3"/>
        <v>0.2</v>
      </c>
      <c r="K104">
        <f t="shared" si="3"/>
        <v>9.51</v>
      </c>
      <c r="L104">
        <f t="shared" si="4"/>
        <v>1.64</v>
      </c>
      <c r="M104">
        <f t="shared" si="4"/>
        <v>9.91</v>
      </c>
      <c r="N104">
        <f t="shared" si="4"/>
        <v>4.78</v>
      </c>
      <c r="O104">
        <f t="shared" si="4"/>
        <v>2.66</v>
      </c>
      <c r="P104">
        <f t="shared" si="4"/>
        <v>0.38</v>
      </c>
      <c r="Q104">
        <f t="shared" si="4"/>
        <v>2.62</v>
      </c>
      <c r="R104">
        <f t="shared" si="4"/>
        <v>4.92</v>
      </c>
      <c r="S104">
        <f t="shared" si="4"/>
        <v>4.17</v>
      </c>
      <c r="T104">
        <f t="shared" si="4"/>
        <v>4.84</v>
      </c>
      <c r="U104">
        <f t="shared" si="4"/>
        <v>6.77</v>
      </c>
      <c r="V104">
        <f t="shared" si="5"/>
        <v>4.8899999999999997</v>
      </c>
      <c r="W104">
        <f t="shared" si="5"/>
        <v>8.48</v>
      </c>
      <c r="X104">
        <f t="shared" si="5"/>
        <v>1.08</v>
      </c>
      <c r="Y104">
        <f t="shared" si="5"/>
        <v>8.6</v>
      </c>
      <c r="Z104">
        <f t="shared" si="5"/>
        <v>4.7300000000000004</v>
      </c>
      <c r="AA104">
        <f t="shared" si="5"/>
        <v>0.4</v>
      </c>
      <c r="AB104">
        <f t="shared" si="5"/>
        <v>6.47</v>
      </c>
      <c r="AC104">
        <f t="shared" si="5"/>
        <v>9.83</v>
      </c>
      <c r="AD104">
        <f t="shared" si="5"/>
        <v>7.63</v>
      </c>
      <c r="AE104">
        <f t="shared" si="5"/>
        <v>13.19</v>
      </c>
      <c r="AF104">
        <f t="shared" si="6"/>
        <v>7.34</v>
      </c>
      <c r="AG104">
        <f t="shared" si="6"/>
        <v>2.38</v>
      </c>
      <c r="AH104">
        <f t="shared" si="6"/>
        <v>1.7</v>
      </c>
      <c r="AI104">
        <f t="shared" si="6"/>
        <v>7.56</v>
      </c>
      <c r="AJ104">
        <f t="shared" si="6"/>
        <v>3.4</v>
      </c>
      <c r="AK104">
        <f t="shared" si="6"/>
        <v>2.89</v>
      </c>
      <c r="AL104">
        <f t="shared" si="6"/>
        <v>1.28</v>
      </c>
      <c r="AM104">
        <f t="shared" si="6"/>
        <v>0.91</v>
      </c>
      <c r="AN104">
        <f t="shared" si="6"/>
        <v>5.33</v>
      </c>
      <c r="AO104">
        <f t="shared" si="6"/>
        <v>5.53</v>
      </c>
      <c r="AP104">
        <f t="shared" si="7"/>
        <v>0.27</v>
      </c>
      <c r="AQ104">
        <f t="shared" si="7"/>
        <v>1.37</v>
      </c>
      <c r="AR104">
        <f t="shared" si="7"/>
        <v>2.2200000000000002</v>
      </c>
      <c r="AS104">
        <f t="shared" si="7"/>
        <v>4.45</v>
      </c>
      <c r="AT104">
        <f t="shared" si="7"/>
        <v>3.53</v>
      </c>
      <c r="AU104">
        <f t="shared" si="7"/>
        <v>13.18</v>
      </c>
      <c r="AV104">
        <f t="shared" si="7"/>
        <v>8.9</v>
      </c>
    </row>
    <row r="105" spans="1:48" x14ac:dyDescent="0.25">
      <c r="A105">
        <v>15</v>
      </c>
      <c r="B105">
        <f t="shared" si="3"/>
        <v>0.66</v>
      </c>
      <c r="C105">
        <f t="shared" si="3"/>
        <v>9.35</v>
      </c>
      <c r="D105">
        <f t="shared" si="3"/>
        <v>12.59</v>
      </c>
      <c r="E105">
        <f t="shared" si="3"/>
        <v>1.04</v>
      </c>
      <c r="F105">
        <f t="shared" si="3"/>
        <v>6.29</v>
      </c>
      <c r="G105">
        <f t="shared" si="3"/>
        <v>17.11</v>
      </c>
      <c r="H105">
        <f t="shared" si="3"/>
        <v>1</v>
      </c>
      <c r="I105">
        <f t="shared" si="3"/>
        <v>8.66</v>
      </c>
      <c r="J105">
        <f t="shared" si="3"/>
        <v>0.35</v>
      </c>
      <c r="K105">
        <f t="shared" si="3"/>
        <v>11.93</v>
      </c>
      <c r="L105">
        <f t="shared" si="4"/>
        <v>2.21</v>
      </c>
      <c r="M105">
        <f t="shared" si="4"/>
        <v>12.2</v>
      </c>
      <c r="N105">
        <f t="shared" si="4"/>
        <v>6.61</v>
      </c>
      <c r="O105">
        <f t="shared" si="4"/>
        <v>3.6</v>
      </c>
      <c r="P105">
        <f t="shared" si="4"/>
        <v>0.6</v>
      </c>
      <c r="Q105">
        <f t="shared" si="4"/>
        <v>3.9</v>
      </c>
      <c r="R105">
        <f t="shared" si="4"/>
        <v>7</v>
      </c>
      <c r="S105">
        <f t="shared" si="4"/>
        <v>5.78</v>
      </c>
      <c r="T105">
        <f t="shared" si="4"/>
        <v>6.72</v>
      </c>
      <c r="U105">
        <f t="shared" si="4"/>
        <v>8.89</v>
      </c>
      <c r="V105">
        <f t="shared" si="5"/>
        <v>6.25</v>
      </c>
      <c r="W105">
        <f t="shared" si="5"/>
        <v>10.58</v>
      </c>
      <c r="X105">
        <f t="shared" si="5"/>
        <v>1.78</v>
      </c>
      <c r="Y105">
        <f t="shared" si="5"/>
        <v>10.75</v>
      </c>
      <c r="Z105">
        <f t="shared" si="5"/>
        <v>6.48</v>
      </c>
      <c r="AA105">
        <f t="shared" si="5"/>
        <v>0.69</v>
      </c>
      <c r="AB105">
        <f t="shared" si="5"/>
        <v>8.33</v>
      </c>
      <c r="AC105">
        <f t="shared" si="5"/>
        <v>12.72</v>
      </c>
      <c r="AD105">
        <f t="shared" si="5"/>
        <v>10.14</v>
      </c>
      <c r="AE105">
        <f t="shared" si="5"/>
        <v>16.36</v>
      </c>
      <c r="AF105">
        <f t="shared" si="6"/>
        <v>9.6</v>
      </c>
      <c r="AG105">
        <f t="shared" si="6"/>
        <v>3.49</v>
      </c>
      <c r="AH105">
        <f t="shared" si="6"/>
        <v>2.4300000000000002</v>
      </c>
      <c r="AI105">
        <f t="shared" si="6"/>
        <v>10.46</v>
      </c>
      <c r="AJ105">
        <f t="shared" si="6"/>
        <v>4.72</v>
      </c>
      <c r="AK105">
        <f t="shared" si="6"/>
        <v>3.92</v>
      </c>
      <c r="AL105">
        <f t="shared" si="6"/>
        <v>1.83</v>
      </c>
      <c r="AM105">
        <f t="shared" si="6"/>
        <v>1.32</v>
      </c>
      <c r="AN105">
        <f t="shared" si="6"/>
        <v>7.37</v>
      </c>
      <c r="AO105">
        <f t="shared" si="6"/>
        <v>7.15</v>
      </c>
      <c r="AP105">
        <f t="shared" si="7"/>
        <v>0.47</v>
      </c>
      <c r="AQ105">
        <f t="shared" si="7"/>
        <v>1.99</v>
      </c>
      <c r="AR105">
        <f t="shared" si="7"/>
        <v>3.36</v>
      </c>
      <c r="AS105">
        <f t="shared" si="7"/>
        <v>6.67</v>
      </c>
      <c r="AT105">
        <f t="shared" si="7"/>
        <v>4.9800000000000004</v>
      </c>
      <c r="AU105">
        <f t="shared" si="7"/>
        <v>16.350000000000001</v>
      </c>
      <c r="AV105">
        <f t="shared" si="7"/>
        <v>11.03</v>
      </c>
    </row>
    <row r="106" spans="1:48" x14ac:dyDescent="0.25">
      <c r="A106">
        <v>20</v>
      </c>
      <c r="B106">
        <f t="shared" si="3"/>
        <v>1.01</v>
      </c>
      <c r="C106">
        <f t="shared" si="3"/>
        <v>12.34</v>
      </c>
      <c r="D106">
        <f t="shared" si="3"/>
        <v>15.79</v>
      </c>
      <c r="E106">
        <f t="shared" si="3"/>
        <v>1.55</v>
      </c>
      <c r="F106">
        <f t="shared" si="3"/>
        <v>8.36</v>
      </c>
      <c r="G106">
        <f t="shared" si="3"/>
        <v>20.89</v>
      </c>
      <c r="H106">
        <f t="shared" si="3"/>
        <v>1.56</v>
      </c>
      <c r="I106">
        <f t="shared" si="3"/>
        <v>11.16</v>
      </c>
      <c r="J106">
        <f t="shared" si="3"/>
        <v>0.61</v>
      </c>
      <c r="K106">
        <f t="shared" si="3"/>
        <v>14.86</v>
      </c>
      <c r="L106">
        <f t="shared" si="4"/>
        <v>2.98</v>
      </c>
      <c r="M106">
        <f t="shared" si="4"/>
        <v>14.93</v>
      </c>
      <c r="N106">
        <f t="shared" si="4"/>
        <v>9.07</v>
      </c>
      <c r="O106">
        <f t="shared" si="4"/>
        <v>4.84</v>
      </c>
      <c r="P106">
        <f t="shared" si="4"/>
        <v>0.95</v>
      </c>
      <c r="Q106">
        <f t="shared" si="4"/>
        <v>5.77</v>
      </c>
      <c r="R106">
        <f t="shared" si="4"/>
        <v>9.8699999999999992</v>
      </c>
      <c r="S106">
        <f t="shared" si="4"/>
        <v>7.95</v>
      </c>
      <c r="T106">
        <f t="shared" si="4"/>
        <v>9.25</v>
      </c>
      <c r="U106">
        <f t="shared" si="4"/>
        <v>11.59</v>
      </c>
      <c r="V106">
        <f t="shared" si="5"/>
        <v>7.96</v>
      </c>
      <c r="W106">
        <f t="shared" si="5"/>
        <v>13.12</v>
      </c>
      <c r="X106">
        <f t="shared" si="5"/>
        <v>2.93</v>
      </c>
      <c r="Y106">
        <f t="shared" si="5"/>
        <v>13.35</v>
      </c>
      <c r="Z106">
        <f t="shared" si="5"/>
        <v>8.8000000000000007</v>
      </c>
      <c r="AA106">
        <f t="shared" si="5"/>
        <v>1.2</v>
      </c>
      <c r="AB106">
        <f t="shared" si="5"/>
        <v>10.66</v>
      </c>
      <c r="AC106">
        <f t="shared" si="5"/>
        <v>16.3</v>
      </c>
      <c r="AD106">
        <f t="shared" si="5"/>
        <v>13.36</v>
      </c>
      <c r="AE106">
        <f t="shared" si="5"/>
        <v>20.11</v>
      </c>
      <c r="AF106">
        <f t="shared" si="6"/>
        <v>12.46</v>
      </c>
      <c r="AG106">
        <f t="shared" si="6"/>
        <v>5.09</v>
      </c>
      <c r="AH106">
        <f t="shared" si="6"/>
        <v>3.46</v>
      </c>
      <c r="AI106">
        <f t="shared" si="6"/>
        <v>14.29</v>
      </c>
      <c r="AJ106">
        <f t="shared" si="6"/>
        <v>6.52</v>
      </c>
      <c r="AK106">
        <f t="shared" si="6"/>
        <v>5.29</v>
      </c>
      <c r="AL106">
        <f t="shared" si="6"/>
        <v>2.59</v>
      </c>
      <c r="AM106">
        <f t="shared" si="6"/>
        <v>1.9</v>
      </c>
      <c r="AN106">
        <f t="shared" si="6"/>
        <v>10.09</v>
      </c>
      <c r="AO106">
        <f t="shared" si="6"/>
        <v>9.1999999999999993</v>
      </c>
      <c r="AP106">
        <f t="shared" si="7"/>
        <v>0.81</v>
      </c>
      <c r="AQ106">
        <f t="shared" si="7"/>
        <v>2.87</v>
      </c>
      <c r="AR106">
        <f t="shared" si="7"/>
        <v>5.0599999999999996</v>
      </c>
      <c r="AS106">
        <f t="shared" si="7"/>
        <v>9.8800000000000008</v>
      </c>
      <c r="AT106">
        <f t="shared" si="7"/>
        <v>7</v>
      </c>
      <c r="AU106">
        <f t="shared" si="7"/>
        <v>20.100000000000001</v>
      </c>
      <c r="AV106">
        <f t="shared" si="7"/>
        <v>13.61</v>
      </c>
    </row>
    <row r="107" spans="1:48" x14ac:dyDescent="0.25">
      <c r="A107">
        <v>25</v>
      </c>
      <c r="B107">
        <f t="shared" si="3"/>
        <v>1.53</v>
      </c>
      <c r="C107">
        <f t="shared" si="3"/>
        <v>16.12</v>
      </c>
      <c r="D107">
        <f t="shared" si="3"/>
        <v>19.63</v>
      </c>
      <c r="E107">
        <f t="shared" si="3"/>
        <v>2.31</v>
      </c>
      <c r="F107">
        <f t="shared" si="3"/>
        <v>11.03</v>
      </c>
      <c r="G107">
        <f t="shared" si="3"/>
        <v>25.26</v>
      </c>
      <c r="H107">
        <f t="shared" si="3"/>
        <v>2.41</v>
      </c>
      <c r="I107">
        <f t="shared" si="3"/>
        <v>14.28</v>
      </c>
      <c r="J107">
        <f t="shared" si="3"/>
        <v>1.07</v>
      </c>
      <c r="K107">
        <f t="shared" si="3"/>
        <v>18.36</v>
      </c>
      <c r="L107">
        <f t="shared" si="4"/>
        <v>4</v>
      </c>
      <c r="M107">
        <f t="shared" si="4"/>
        <v>18.14</v>
      </c>
      <c r="N107">
        <f t="shared" si="4"/>
        <v>12.32</v>
      </c>
      <c r="O107">
        <f t="shared" si="4"/>
        <v>6.49</v>
      </c>
      <c r="P107">
        <f t="shared" si="4"/>
        <v>1.49</v>
      </c>
      <c r="Q107">
        <f t="shared" si="4"/>
        <v>8.44</v>
      </c>
      <c r="R107">
        <f t="shared" si="4"/>
        <v>13.73</v>
      </c>
      <c r="S107">
        <f t="shared" si="4"/>
        <v>10.84</v>
      </c>
      <c r="T107">
        <f t="shared" si="4"/>
        <v>12.62</v>
      </c>
      <c r="U107">
        <f t="shared" si="4"/>
        <v>14.98</v>
      </c>
      <c r="V107">
        <f t="shared" si="5"/>
        <v>10.08</v>
      </c>
      <c r="W107">
        <f t="shared" si="5"/>
        <v>16.170000000000002</v>
      </c>
      <c r="X107">
        <f t="shared" si="5"/>
        <v>4.78</v>
      </c>
      <c r="Y107">
        <f t="shared" si="5"/>
        <v>16.47</v>
      </c>
      <c r="Z107">
        <f t="shared" si="5"/>
        <v>11.86</v>
      </c>
      <c r="AA107">
        <f t="shared" si="5"/>
        <v>2.0699999999999998</v>
      </c>
      <c r="AB107">
        <f t="shared" si="5"/>
        <v>13.55</v>
      </c>
      <c r="AC107">
        <f t="shared" si="5"/>
        <v>20.65</v>
      </c>
      <c r="AD107">
        <f t="shared" si="5"/>
        <v>17.399999999999999</v>
      </c>
      <c r="AE107">
        <f t="shared" si="5"/>
        <v>24.48</v>
      </c>
      <c r="AF107">
        <f t="shared" si="6"/>
        <v>16.02</v>
      </c>
      <c r="AG107">
        <f t="shared" si="6"/>
        <v>7.36</v>
      </c>
      <c r="AH107">
        <f t="shared" si="6"/>
        <v>4.91</v>
      </c>
      <c r="AI107">
        <f t="shared" si="6"/>
        <v>19.22</v>
      </c>
      <c r="AJ107">
        <f t="shared" si="6"/>
        <v>8.94</v>
      </c>
      <c r="AK107">
        <f t="shared" si="6"/>
        <v>7.1</v>
      </c>
      <c r="AL107">
        <f t="shared" si="6"/>
        <v>3.66</v>
      </c>
      <c r="AM107">
        <f t="shared" si="6"/>
        <v>2.73</v>
      </c>
      <c r="AN107">
        <f t="shared" si="6"/>
        <v>13.68</v>
      </c>
      <c r="AO107">
        <f t="shared" si="6"/>
        <v>11.77</v>
      </c>
      <c r="AP107">
        <f t="shared" si="7"/>
        <v>1.38</v>
      </c>
      <c r="AQ107">
        <f t="shared" si="7"/>
        <v>4.12</v>
      </c>
      <c r="AR107">
        <f t="shared" si="7"/>
        <v>7.55</v>
      </c>
      <c r="AS107">
        <f t="shared" si="7"/>
        <v>14.4</v>
      </c>
      <c r="AT107">
        <f t="shared" si="7"/>
        <v>9.76</v>
      </c>
      <c r="AU107">
        <f t="shared" si="7"/>
        <v>24.46</v>
      </c>
      <c r="AV107">
        <f t="shared" si="7"/>
        <v>16.670000000000002</v>
      </c>
    </row>
    <row r="108" spans="1:48" x14ac:dyDescent="0.25">
      <c r="A108">
        <v>30</v>
      </c>
      <c r="B108">
        <f t="shared" si="3"/>
        <v>2.3199999999999998</v>
      </c>
      <c r="C108">
        <f t="shared" si="3"/>
        <v>20.79</v>
      </c>
      <c r="D108">
        <f t="shared" si="3"/>
        <v>24.14</v>
      </c>
      <c r="E108">
        <f t="shared" si="3"/>
        <v>3.44</v>
      </c>
      <c r="F108">
        <f t="shared" si="3"/>
        <v>14.42</v>
      </c>
      <c r="G108">
        <f t="shared" si="3"/>
        <v>30.19</v>
      </c>
      <c r="H108">
        <f t="shared" si="3"/>
        <v>3.72</v>
      </c>
      <c r="I108">
        <f t="shared" si="3"/>
        <v>18.09</v>
      </c>
      <c r="J108">
        <f t="shared" si="3"/>
        <v>1.87</v>
      </c>
      <c r="K108">
        <f t="shared" si="3"/>
        <v>22.46</v>
      </c>
      <c r="L108">
        <f t="shared" si="4"/>
        <v>5.35</v>
      </c>
      <c r="M108">
        <f t="shared" si="4"/>
        <v>21.87</v>
      </c>
      <c r="N108">
        <f t="shared" si="4"/>
        <v>16.53</v>
      </c>
      <c r="O108">
        <f t="shared" si="4"/>
        <v>8.65</v>
      </c>
      <c r="P108">
        <f t="shared" si="4"/>
        <v>2.34</v>
      </c>
      <c r="Q108">
        <f t="shared" si="4"/>
        <v>12.2</v>
      </c>
      <c r="R108">
        <f t="shared" si="4"/>
        <v>18.8</v>
      </c>
      <c r="S108">
        <f t="shared" si="4"/>
        <v>14.62</v>
      </c>
      <c r="T108">
        <f t="shared" si="4"/>
        <v>16.98</v>
      </c>
      <c r="U108">
        <f t="shared" si="4"/>
        <v>19.14</v>
      </c>
      <c r="V108">
        <f t="shared" si="5"/>
        <v>12.7</v>
      </c>
      <c r="W108">
        <f t="shared" si="5"/>
        <v>19.760000000000002</v>
      </c>
      <c r="X108">
        <f t="shared" si="5"/>
        <v>7.71</v>
      </c>
      <c r="Y108">
        <f t="shared" si="5"/>
        <v>20.149999999999999</v>
      </c>
      <c r="Z108">
        <f t="shared" si="5"/>
        <v>15.8</v>
      </c>
      <c r="AA108">
        <f t="shared" si="5"/>
        <v>3.56</v>
      </c>
      <c r="AB108">
        <f t="shared" si="5"/>
        <v>17.07</v>
      </c>
      <c r="AC108">
        <f t="shared" si="5"/>
        <v>25.8</v>
      </c>
      <c r="AD108">
        <f t="shared" si="5"/>
        <v>22.34</v>
      </c>
      <c r="AE108">
        <f t="shared" si="5"/>
        <v>29.44</v>
      </c>
      <c r="AF108">
        <f t="shared" si="6"/>
        <v>20.37</v>
      </c>
      <c r="AG108">
        <f t="shared" si="6"/>
        <v>10.54</v>
      </c>
      <c r="AH108">
        <f t="shared" si="6"/>
        <v>6.92</v>
      </c>
      <c r="AI108">
        <f t="shared" si="6"/>
        <v>25.35</v>
      </c>
      <c r="AJ108">
        <f t="shared" si="6"/>
        <v>12.14</v>
      </c>
      <c r="AK108">
        <f t="shared" si="6"/>
        <v>9.4700000000000006</v>
      </c>
      <c r="AL108">
        <f t="shared" si="6"/>
        <v>5.16</v>
      </c>
      <c r="AM108">
        <f t="shared" si="6"/>
        <v>3.9</v>
      </c>
      <c r="AN108">
        <f t="shared" si="6"/>
        <v>18.28</v>
      </c>
      <c r="AO108">
        <f t="shared" si="6"/>
        <v>14.93</v>
      </c>
      <c r="AP108">
        <f t="shared" si="7"/>
        <v>2.35</v>
      </c>
      <c r="AQ108">
        <f t="shared" si="7"/>
        <v>5.88</v>
      </c>
      <c r="AR108">
        <f t="shared" si="7"/>
        <v>11.13</v>
      </c>
      <c r="AS108">
        <f t="shared" si="7"/>
        <v>20.52</v>
      </c>
      <c r="AT108">
        <f t="shared" si="7"/>
        <v>13.43</v>
      </c>
      <c r="AU108">
        <f t="shared" si="7"/>
        <v>29.42</v>
      </c>
      <c r="AV108">
        <f t="shared" si="7"/>
        <v>20.25</v>
      </c>
    </row>
    <row r="109" spans="1:48" x14ac:dyDescent="0.25">
      <c r="A109">
        <v>35</v>
      </c>
      <c r="B109">
        <f t="shared" si="3"/>
        <v>3.51</v>
      </c>
      <c r="C109">
        <f t="shared" si="3"/>
        <v>26.38</v>
      </c>
      <c r="D109">
        <f t="shared" si="3"/>
        <v>29.3</v>
      </c>
      <c r="E109">
        <f t="shared" si="3"/>
        <v>5.08</v>
      </c>
      <c r="F109">
        <f t="shared" si="3"/>
        <v>18.64</v>
      </c>
      <c r="G109">
        <f t="shared" si="3"/>
        <v>35.630000000000003</v>
      </c>
      <c r="H109">
        <f t="shared" si="3"/>
        <v>5.7</v>
      </c>
      <c r="I109">
        <f t="shared" si="3"/>
        <v>22.65</v>
      </c>
      <c r="J109">
        <f t="shared" si="3"/>
        <v>3.23</v>
      </c>
      <c r="K109">
        <f t="shared" si="3"/>
        <v>27.18</v>
      </c>
      <c r="L109">
        <f t="shared" si="4"/>
        <v>7.13</v>
      </c>
      <c r="M109">
        <f t="shared" si="4"/>
        <v>26.12</v>
      </c>
      <c r="N109">
        <f t="shared" si="4"/>
        <v>21.82</v>
      </c>
      <c r="O109">
        <f t="shared" si="4"/>
        <v>11.45</v>
      </c>
      <c r="P109">
        <f t="shared" si="4"/>
        <v>3.65</v>
      </c>
      <c r="Q109">
        <f t="shared" si="4"/>
        <v>17.32</v>
      </c>
      <c r="R109">
        <f t="shared" si="4"/>
        <v>25.19</v>
      </c>
      <c r="S109">
        <f t="shared" si="4"/>
        <v>19.43</v>
      </c>
      <c r="T109">
        <f t="shared" si="4"/>
        <v>22.46</v>
      </c>
      <c r="U109">
        <f t="shared" si="4"/>
        <v>24.13</v>
      </c>
      <c r="V109">
        <f t="shared" si="5"/>
        <v>15.87</v>
      </c>
      <c r="W109">
        <f t="shared" si="5"/>
        <v>23.92</v>
      </c>
      <c r="X109">
        <f t="shared" si="5"/>
        <v>12.2</v>
      </c>
      <c r="Y109">
        <f t="shared" si="5"/>
        <v>24.41</v>
      </c>
      <c r="Z109">
        <f t="shared" si="5"/>
        <v>20.74</v>
      </c>
      <c r="AA109">
        <f t="shared" si="5"/>
        <v>6.04</v>
      </c>
      <c r="AB109">
        <f t="shared" si="5"/>
        <v>21.29</v>
      </c>
      <c r="AC109">
        <f t="shared" si="5"/>
        <v>31.73</v>
      </c>
      <c r="AD109">
        <f t="shared" si="5"/>
        <v>28.21</v>
      </c>
      <c r="AE109">
        <f t="shared" si="5"/>
        <v>34.94</v>
      </c>
      <c r="AF109">
        <f t="shared" si="6"/>
        <v>25.53</v>
      </c>
      <c r="AG109">
        <f t="shared" si="6"/>
        <v>14.87</v>
      </c>
      <c r="AH109">
        <f t="shared" si="6"/>
        <v>9.66</v>
      </c>
      <c r="AI109">
        <f t="shared" si="6"/>
        <v>32.65</v>
      </c>
      <c r="AJ109">
        <f t="shared" si="6"/>
        <v>16.29</v>
      </c>
      <c r="AK109">
        <f t="shared" si="6"/>
        <v>12.53</v>
      </c>
      <c r="AL109">
        <f t="shared" si="6"/>
        <v>7.21</v>
      </c>
      <c r="AM109">
        <f t="shared" si="6"/>
        <v>5.56</v>
      </c>
      <c r="AN109">
        <f t="shared" si="6"/>
        <v>24</v>
      </c>
      <c r="AO109">
        <f t="shared" si="6"/>
        <v>18.75</v>
      </c>
      <c r="AP109">
        <f t="shared" si="7"/>
        <v>3.99</v>
      </c>
      <c r="AQ109">
        <f t="shared" si="7"/>
        <v>8.34</v>
      </c>
      <c r="AR109">
        <f t="shared" si="7"/>
        <v>16.100000000000001</v>
      </c>
      <c r="AS109">
        <f t="shared" si="7"/>
        <v>28.37</v>
      </c>
      <c r="AT109">
        <f t="shared" si="7"/>
        <v>18.22</v>
      </c>
      <c r="AU109">
        <f t="shared" si="7"/>
        <v>34.93</v>
      </c>
      <c r="AV109">
        <f t="shared" si="7"/>
        <v>24.38</v>
      </c>
    </row>
    <row r="110" spans="1:48" x14ac:dyDescent="0.25">
      <c r="A110">
        <v>40</v>
      </c>
      <c r="B110">
        <f t="shared" si="3"/>
        <v>5.27</v>
      </c>
      <c r="C110">
        <f t="shared" si="3"/>
        <v>32.85</v>
      </c>
      <c r="D110">
        <f t="shared" si="3"/>
        <v>35.06</v>
      </c>
      <c r="E110">
        <f t="shared" si="3"/>
        <v>7.44</v>
      </c>
      <c r="F110">
        <f t="shared" si="3"/>
        <v>23.75</v>
      </c>
      <c r="G110">
        <f t="shared" si="3"/>
        <v>41.46</v>
      </c>
      <c r="H110">
        <f t="shared" si="3"/>
        <v>8.64</v>
      </c>
      <c r="I110">
        <f t="shared" si="3"/>
        <v>27.97</v>
      </c>
      <c r="J110">
        <f t="shared" si="3"/>
        <v>5.54</v>
      </c>
      <c r="K110">
        <f t="shared" si="3"/>
        <v>32.479999999999997</v>
      </c>
      <c r="L110">
        <f t="shared" si="4"/>
        <v>9.44</v>
      </c>
      <c r="M110">
        <f t="shared" si="4"/>
        <v>30.87</v>
      </c>
      <c r="N110">
        <f t="shared" si="4"/>
        <v>28.22</v>
      </c>
      <c r="O110">
        <f t="shared" si="4"/>
        <v>14.99</v>
      </c>
      <c r="P110">
        <f t="shared" si="4"/>
        <v>5.67</v>
      </c>
      <c r="Q110">
        <f t="shared" si="4"/>
        <v>23.99</v>
      </c>
      <c r="R110">
        <f t="shared" si="4"/>
        <v>32.869999999999997</v>
      </c>
      <c r="S110">
        <f t="shared" si="4"/>
        <v>25.36</v>
      </c>
      <c r="T110">
        <f t="shared" si="4"/>
        <v>29.1</v>
      </c>
      <c r="U110">
        <f t="shared" si="4"/>
        <v>29.94</v>
      </c>
      <c r="V110">
        <f t="shared" si="5"/>
        <v>19.649999999999999</v>
      </c>
      <c r="W110">
        <f t="shared" si="5"/>
        <v>28.65</v>
      </c>
      <c r="X110">
        <f t="shared" si="5"/>
        <v>18.78</v>
      </c>
      <c r="Y110">
        <f t="shared" si="5"/>
        <v>29.24</v>
      </c>
      <c r="Z110">
        <f t="shared" si="5"/>
        <v>26.74</v>
      </c>
      <c r="AA110">
        <f t="shared" si="5"/>
        <v>10.07</v>
      </c>
      <c r="AB110">
        <f t="shared" si="5"/>
        <v>26.21</v>
      </c>
      <c r="AC110">
        <f t="shared" si="5"/>
        <v>38.31</v>
      </c>
      <c r="AD110">
        <f t="shared" si="5"/>
        <v>34.93</v>
      </c>
      <c r="AE110">
        <f t="shared" si="5"/>
        <v>40.869999999999997</v>
      </c>
      <c r="AF110">
        <f t="shared" si="6"/>
        <v>31.49</v>
      </c>
      <c r="AG110">
        <f t="shared" si="6"/>
        <v>20.57</v>
      </c>
      <c r="AH110">
        <f t="shared" si="6"/>
        <v>13.34</v>
      </c>
      <c r="AI110">
        <f t="shared" si="6"/>
        <v>40.89</v>
      </c>
      <c r="AJ110">
        <f t="shared" si="6"/>
        <v>21.51</v>
      </c>
      <c r="AK110">
        <f t="shared" si="6"/>
        <v>16.399999999999999</v>
      </c>
      <c r="AL110">
        <f t="shared" si="6"/>
        <v>10</v>
      </c>
      <c r="AM110">
        <f t="shared" si="6"/>
        <v>7.86</v>
      </c>
      <c r="AN110">
        <f t="shared" si="6"/>
        <v>30.84</v>
      </c>
      <c r="AO110">
        <f t="shared" si="6"/>
        <v>23.3</v>
      </c>
      <c r="AP110">
        <f t="shared" si="7"/>
        <v>6.68</v>
      </c>
      <c r="AQ110">
        <f t="shared" si="7"/>
        <v>11.7</v>
      </c>
      <c r="AR110">
        <f t="shared" si="7"/>
        <v>22.73</v>
      </c>
      <c r="AS110">
        <f t="shared" si="7"/>
        <v>37.799999999999997</v>
      </c>
      <c r="AT110">
        <f t="shared" si="7"/>
        <v>24.23</v>
      </c>
      <c r="AU110">
        <f t="shared" si="7"/>
        <v>40.86</v>
      </c>
      <c r="AV110">
        <f t="shared" si="7"/>
        <v>29.05</v>
      </c>
    </row>
    <row r="111" spans="1:48" x14ac:dyDescent="0.25">
      <c r="A111">
        <v>45</v>
      </c>
      <c r="B111">
        <f t="shared" si="3"/>
        <v>7.84</v>
      </c>
      <c r="C111">
        <f t="shared" si="3"/>
        <v>40.04</v>
      </c>
      <c r="D111">
        <f t="shared" si="3"/>
        <v>41.29</v>
      </c>
      <c r="E111">
        <f t="shared" si="3"/>
        <v>10.78</v>
      </c>
      <c r="F111">
        <f t="shared" si="3"/>
        <v>29.75</v>
      </c>
      <c r="G111">
        <f t="shared" si="3"/>
        <v>47.54</v>
      </c>
      <c r="H111">
        <f t="shared" si="3"/>
        <v>12.88</v>
      </c>
      <c r="I111">
        <f t="shared" si="3"/>
        <v>33.979999999999997</v>
      </c>
      <c r="J111">
        <f t="shared" si="3"/>
        <v>9.35</v>
      </c>
      <c r="K111">
        <f t="shared" si="3"/>
        <v>38.26</v>
      </c>
      <c r="L111">
        <f t="shared" si="4"/>
        <v>12.4</v>
      </c>
      <c r="M111">
        <f t="shared" si="4"/>
        <v>36.06</v>
      </c>
      <c r="N111">
        <f t="shared" si="4"/>
        <v>35.659999999999997</v>
      </c>
      <c r="O111">
        <f t="shared" si="4"/>
        <v>19.399999999999999</v>
      </c>
      <c r="P111">
        <f t="shared" si="4"/>
        <v>8.69</v>
      </c>
      <c r="Q111">
        <f t="shared" si="4"/>
        <v>32.229999999999997</v>
      </c>
      <c r="R111">
        <f t="shared" si="4"/>
        <v>41.6</v>
      </c>
      <c r="S111">
        <f t="shared" si="4"/>
        <v>32.36</v>
      </c>
      <c r="T111">
        <f t="shared" si="4"/>
        <v>36.76</v>
      </c>
      <c r="U111">
        <f t="shared" si="4"/>
        <v>36.47</v>
      </c>
      <c r="V111">
        <f t="shared" si="5"/>
        <v>24.09</v>
      </c>
      <c r="W111">
        <f t="shared" si="5"/>
        <v>33.89</v>
      </c>
      <c r="X111">
        <f t="shared" si="5"/>
        <v>27.79</v>
      </c>
      <c r="Y111">
        <f t="shared" si="5"/>
        <v>34.58</v>
      </c>
      <c r="Z111">
        <f t="shared" si="5"/>
        <v>33.72</v>
      </c>
      <c r="AA111">
        <f t="shared" si="5"/>
        <v>16.329999999999998</v>
      </c>
      <c r="AB111">
        <f t="shared" si="5"/>
        <v>31.82</v>
      </c>
      <c r="AC111">
        <f t="shared" si="5"/>
        <v>45.35</v>
      </c>
      <c r="AD111">
        <f t="shared" si="5"/>
        <v>42.3</v>
      </c>
      <c r="AE111">
        <f t="shared" si="5"/>
        <v>47.09</v>
      </c>
      <c r="AF111">
        <f t="shared" si="6"/>
        <v>38.130000000000003</v>
      </c>
      <c r="AG111">
        <f t="shared" si="6"/>
        <v>27.75</v>
      </c>
      <c r="AH111">
        <f t="shared" si="6"/>
        <v>18.14</v>
      </c>
      <c r="AI111">
        <f t="shared" si="6"/>
        <v>49.69</v>
      </c>
      <c r="AJ111">
        <f t="shared" si="6"/>
        <v>27.84</v>
      </c>
      <c r="AK111">
        <f t="shared" si="6"/>
        <v>21.16</v>
      </c>
      <c r="AL111">
        <f t="shared" si="6"/>
        <v>13.71</v>
      </c>
      <c r="AM111">
        <f t="shared" si="6"/>
        <v>11</v>
      </c>
      <c r="AN111">
        <f t="shared" si="6"/>
        <v>38.630000000000003</v>
      </c>
      <c r="AO111">
        <f t="shared" si="6"/>
        <v>28.55</v>
      </c>
      <c r="AP111">
        <f t="shared" si="7"/>
        <v>10.97</v>
      </c>
      <c r="AQ111">
        <f t="shared" si="7"/>
        <v>16.170000000000002</v>
      </c>
      <c r="AR111">
        <f t="shared" si="7"/>
        <v>31.08</v>
      </c>
      <c r="AS111">
        <f t="shared" si="7"/>
        <v>48.26</v>
      </c>
      <c r="AT111">
        <f t="shared" si="7"/>
        <v>31.46</v>
      </c>
      <c r="AU111">
        <f t="shared" si="7"/>
        <v>47.08</v>
      </c>
      <c r="AV111">
        <f t="shared" si="7"/>
        <v>34.21</v>
      </c>
    </row>
    <row r="112" spans="1:48" x14ac:dyDescent="0.25">
      <c r="A112">
        <v>50</v>
      </c>
      <c r="B112">
        <f t="shared" ref="B112:K122" si="8">ROUND(100/(1 + EXP(-(VLOOKUP(B$101,$J$3:$L$96,2,FALSE)*$A112+VLOOKUP(B$101,$J$3:$L$96,3,FALSE)))), 2)</f>
        <v>11.52</v>
      </c>
      <c r="C112">
        <f t="shared" si="8"/>
        <v>47.7</v>
      </c>
      <c r="D112">
        <f t="shared" si="8"/>
        <v>47.81</v>
      </c>
      <c r="E112">
        <f t="shared" si="8"/>
        <v>15.37</v>
      </c>
      <c r="F112">
        <f t="shared" si="8"/>
        <v>36.54</v>
      </c>
      <c r="G112">
        <f t="shared" si="8"/>
        <v>53.7</v>
      </c>
      <c r="H112">
        <f t="shared" si="8"/>
        <v>18.77</v>
      </c>
      <c r="I112">
        <f t="shared" si="8"/>
        <v>40.56</v>
      </c>
      <c r="J112">
        <f t="shared" si="8"/>
        <v>15.34</v>
      </c>
      <c r="K112">
        <f t="shared" si="8"/>
        <v>44.4</v>
      </c>
      <c r="L112">
        <f t="shared" ref="L112:U122" si="9">ROUND(100/(1 + EXP(-(VLOOKUP(L$101,$J$3:$L$96,2,FALSE)*$A112+VLOOKUP(L$101,$J$3:$L$96,3,FALSE)))), 2)</f>
        <v>16.11</v>
      </c>
      <c r="M112">
        <f t="shared" si="9"/>
        <v>41.6</v>
      </c>
      <c r="N112">
        <f t="shared" si="9"/>
        <v>43.85</v>
      </c>
      <c r="O112">
        <f t="shared" si="9"/>
        <v>24.72</v>
      </c>
      <c r="P112">
        <f t="shared" si="9"/>
        <v>13.1</v>
      </c>
      <c r="Q112">
        <f t="shared" si="9"/>
        <v>41.75</v>
      </c>
      <c r="R112">
        <f t="shared" si="9"/>
        <v>50.88</v>
      </c>
      <c r="S112">
        <f t="shared" si="9"/>
        <v>40.25</v>
      </c>
      <c r="T112">
        <f t="shared" si="9"/>
        <v>45.15</v>
      </c>
      <c r="U112">
        <f t="shared" si="9"/>
        <v>43.54</v>
      </c>
      <c r="V112">
        <f t="shared" ref="V112:AE122" si="10">ROUND(100/(1 + EXP(-(VLOOKUP(V$101,$J$3:$L$96,2,FALSE)*$A112+VLOOKUP(V$101,$J$3:$L$96,3,FALSE)))), 2)</f>
        <v>29.15</v>
      </c>
      <c r="W112">
        <f t="shared" si="10"/>
        <v>39.549999999999997</v>
      </c>
      <c r="X112">
        <f t="shared" si="10"/>
        <v>39.04</v>
      </c>
      <c r="Y112">
        <f t="shared" si="10"/>
        <v>40.35</v>
      </c>
      <c r="Z112">
        <f t="shared" si="10"/>
        <v>41.5</v>
      </c>
      <c r="AA112">
        <f t="shared" si="10"/>
        <v>25.37</v>
      </c>
      <c r="AB112">
        <f t="shared" si="10"/>
        <v>38.01</v>
      </c>
      <c r="AC112">
        <f t="shared" si="10"/>
        <v>52.58</v>
      </c>
      <c r="AD112">
        <f t="shared" si="10"/>
        <v>50.03</v>
      </c>
      <c r="AE112">
        <f t="shared" si="10"/>
        <v>53.39</v>
      </c>
      <c r="AF112">
        <f t="shared" ref="AF112:AO122" si="11">ROUND(100/(1 + EXP(-(VLOOKUP(AF$101,$J$3:$L$96,2,FALSE)*$A112+VLOOKUP(AF$101,$J$3:$L$96,3,FALSE)))), 2)</f>
        <v>45.24</v>
      </c>
      <c r="AG112">
        <f t="shared" si="11"/>
        <v>36.28</v>
      </c>
      <c r="AH112">
        <f t="shared" si="11"/>
        <v>24.17</v>
      </c>
      <c r="AI112">
        <f t="shared" si="11"/>
        <v>58.5</v>
      </c>
      <c r="AJ112">
        <f t="shared" si="11"/>
        <v>35.200000000000003</v>
      </c>
      <c r="AK112">
        <f t="shared" si="11"/>
        <v>26.87</v>
      </c>
      <c r="AL112">
        <f t="shared" si="11"/>
        <v>18.510000000000002</v>
      </c>
      <c r="AM112">
        <f t="shared" si="11"/>
        <v>15.19</v>
      </c>
      <c r="AN112">
        <f t="shared" si="11"/>
        <v>47.05</v>
      </c>
      <c r="AO112">
        <f t="shared" si="11"/>
        <v>34.46</v>
      </c>
      <c r="AP112">
        <f t="shared" ref="AP112:AV122" si="12">ROUND(100/(1 + EXP(-(VLOOKUP(AP$101,$J$3:$L$96,2,FALSE)*$A112+VLOOKUP(AP$101,$J$3:$L$96,3,FALSE)))), 2)</f>
        <v>17.52</v>
      </c>
      <c r="AQ112">
        <f t="shared" si="12"/>
        <v>21.92</v>
      </c>
      <c r="AR112">
        <f t="shared" si="12"/>
        <v>40.880000000000003</v>
      </c>
      <c r="AS112">
        <f t="shared" si="12"/>
        <v>58.87</v>
      </c>
      <c r="AT112">
        <f t="shared" si="12"/>
        <v>39.72</v>
      </c>
      <c r="AU112">
        <f t="shared" si="12"/>
        <v>53.38</v>
      </c>
      <c r="AV112">
        <f t="shared" si="12"/>
        <v>39.770000000000003</v>
      </c>
    </row>
    <row r="113" spans="1:48" x14ac:dyDescent="0.25">
      <c r="A113">
        <v>55</v>
      </c>
      <c r="B113">
        <f t="shared" si="8"/>
        <v>16.61</v>
      </c>
      <c r="C113">
        <f t="shared" si="8"/>
        <v>55.46</v>
      </c>
      <c r="D113">
        <f t="shared" si="8"/>
        <v>54.4</v>
      </c>
      <c r="E113">
        <f t="shared" si="8"/>
        <v>21.45</v>
      </c>
      <c r="F113">
        <f t="shared" si="8"/>
        <v>43.91</v>
      </c>
      <c r="G113">
        <f t="shared" si="8"/>
        <v>59.75</v>
      </c>
      <c r="H113">
        <f t="shared" si="8"/>
        <v>26.55</v>
      </c>
      <c r="I113">
        <f t="shared" si="8"/>
        <v>47.5</v>
      </c>
      <c r="J113">
        <f t="shared" si="8"/>
        <v>24.14</v>
      </c>
      <c r="K113">
        <f t="shared" si="8"/>
        <v>50.72</v>
      </c>
      <c r="L113">
        <f t="shared" si="9"/>
        <v>20.68</v>
      </c>
      <c r="M113">
        <f t="shared" si="9"/>
        <v>47.36</v>
      </c>
      <c r="N113">
        <f t="shared" si="9"/>
        <v>52.39</v>
      </c>
      <c r="O113">
        <f t="shared" si="9"/>
        <v>30.94</v>
      </c>
      <c r="P113">
        <f t="shared" si="9"/>
        <v>19.27</v>
      </c>
      <c r="Q113">
        <f t="shared" si="9"/>
        <v>51.93</v>
      </c>
      <c r="R113">
        <f t="shared" si="9"/>
        <v>60.11</v>
      </c>
      <c r="S113">
        <f t="shared" si="9"/>
        <v>48.68</v>
      </c>
      <c r="T113">
        <f t="shared" si="9"/>
        <v>53.83</v>
      </c>
      <c r="U113">
        <f t="shared" si="9"/>
        <v>50.89</v>
      </c>
      <c r="V113">
        <f t="shared" si="10"/>
        <v>34.799999999999997</v>
      </c>
      <c r="W113">
        <f t="shared" si="10"/>
        <v>45.52</v>
      </c>
      <c r="X113">
        <f t="shared" si="10"/>
        <v>51.59</v>
      </c>
      <c r="Y113">
        <f t="shared" si="10"/>
        <v>46.4</v>
      </c>
      <c r="Z113">
        <f t="shared" si="10"/>
        <v>49.73</v>
      </c>
      <c r="AA113">
        <f t="shared" si="10"/>
        <v>37.200000000000003</v>
      </c>
      <c r="AB113">
        <f t="shared" si="10"/>
        <v>44.61</v>
      </c>
      <c r="AC113">
        <f t="shared" si="10"/>
        <v>59.71</v>
      </c>
      <c r="AD113">
        <f t="shared" si="10"/>
        <v>57.77</v>
      </c>
      <c r="AE113">
        <f t="shared" si="10"/>
        <v>59.59</v>
      </c>
      <c r="AF113">
        <f t="shared" si="11"/>
        <v>52.55</v>
      </c>
      <c r="AG113">
        <f t="shared" si="11"/>
        <v>45.77</v>
      </c>
      <c r="AH113">
        <f t="shared" si="11"/>
        <v>31.45</v>
      </c>
      <c r="AI113">
        <f t="shared" si="11"/>
        <v>66.8</v>
      </c>
      <c r="AJ113">
        <f t="shared" si="11"/>
        <v>43.34</v>
      </c>
      <c r="AK113">
        <f t="shared" si="11"/>
        <v>33.47</v>
      </c>
      <c r="AL113">
        <f t="shared" si="11"/>
        <v>24.52</v>
      </c>
      <c r="AM113">
        <f t="shared" si="11"/>
        <v>20.6</v>
      </c>
      <c r="AN113">
        <f t="shared" si="11"/>
        <v>55.64</v>
      </c>
      <c r="AO113">
        <f t="shared" si="11"/>
        <v>40.89</v>
      </c>
      <c r="AP113">
        <f t="shared" si="12"/>
        <v>26.8</v>
      </c>
      <c r="AQ113">
        <f t="shared" si="12"/>
        <v>29.01</v>
      </c>
      <c r="AR113">
        <f t="shared" si="12"/>
        <v>51.45</v>
      </c>
      <c r="AS113">
        <f t="shared" si="12"/>
        <v>68.709999999999994</v>
      </c>
      <c r="AT113">
        <f t="shared" si="12"/>
        <v>48.61</v>
      </c>
      <c r="AU113">
        <f t="shared" si="12"/>
        <v>59.58</v>
      </c>
      <c r="AV113">
        <f t="shared" si="12"/>
        <v>45.61</v>
      </c>
    </row>
    <row r="114" spans="1:48" x14ac:dyDescent="0.25">
      <c r="A114">
        <v>60</v>
      </c>
      <c r="B114">
        <f t="shared" si="8"/>
        <v>23.35</v>
      </c>
      <c r="C114">
        <f t="shared" si="8"/>
        <v>62.96</v>
      </c>
      <c r="D114">
        <f t="shared" si="8"/>
        <v>60.85</v>
      </c>
      <c r="E114">
        <f t="shared" si="8"/>
        <v>29.1</v>
      </c>
      <c r="F114">
        <f t="shared" si="8"/>
        <v>51.56</v>
      </c>
      <c r="G114">
        <f t="shared" si="8"/>
        <v>65.510000000000005</v>
      </c>
      <c r="H114">
        <f t="shared" si="8"/>
        <v>36.11</v>
      </c>
      <c r="I114">
        <f t="shared" si="8"/>
        <v>54.54</v>
      </c>
      <c r="J114">
        <f t="shared" si="8"/>
        <v>35.86</v>
      </c>
      <c r="K114">
        <f t="shared" si="8"/>
        <v>57.01</v>
      </c>
      <c r="L114">
        <f t="shared" si="9"/>
        <v>26.14</v>
      </c>
      <c r="M114">
        <f t="shared" si="9"/>
        <v>53.19</v>
      </c>
      <c r="N114">
        <f t="shared" si="9"/>
        <v>60.8</v>
      </c>
      <c r="O114">
        <f t="shared" si="9"/>
        <v>37.94</v>
      </c>
      <c r="P114">
        <f t="shared" si="9"/>
        <v>27.44</v>
      </c>
      <c r="Q114">
        <f t="shared" si="9"/>
        <v>61.95</v>
      </c>
      <c r="R114">
        <f t="shared" si="9"/>
        <v>68.66</v>
      </c>
      <c r="S114">
        <f t="shared" si="9"/>
        <v>57.19</v>
      </c>
      <c r="T114">
        <f t="shared" si="9"/>
        <v>62.29</v>
      </c>
      <c r="U114">
        <f t="shared" si="9"/>
        <v>58.19</v>
      </c>
      <c r="V114">
        <f t="shared" si="10"/>
        <v>40.909999999999997</v>
      </c>
      <c r="W114">
        <f t="shared" si="10"/>
        <v>51.61</v>
      </c>
      <c r="X114">
        <f t="shared" si="10"/>
        <v>63.94</v>
      </c>
      <c r="Y114">
        <f t="shared" si="10"/>
        <v>52.55</v>
      </c>
      <c r="Z114">
        <f t="shared" si="10"/>
        <v>57.97</v>
      </c>
      <c r="AA114">
        <f t="shared" si="10"/>
        <v>50.79</v>
      </c>
      <c r="AB114">
        <f t="shared" si="10"/>
        <v>51.41</v>
      </c>
      <c r="AC114">
        <f t="shared" si="10"/>
        <v>66.45</v>
      </c>
      <c r="AD114">
        <f t="shared" si="10"/>
        <v>65.14</v>
      </c>
      <c r="AE114">
        <f t="shared" si="10"/>
        <v>65.489999999999995</v>
      </c>
      <c r="AF114">
        <f t="shared" si="11"/>
        <v>59.75</v>
      </c>
      <c r="AG114">
        <f t="shared" si="11"/>
        <v>55.58</v>
      </c>
      <c r="AH114">
        <f t="shared" si="11"/>
        <v>39.770000000000003</v>
      </c>
      <c r="AI114">
        <f t="shared" si="11"/>
        <v>74.17</v>
      </c>
      <c r="AJ114">
        <f t="shared" si="11"/>
        <v>51.86</v>
      </c>
      <c r="AK114">
        <f t="shared" si="11"/>
        <v>40.78</v>
      </c>
      <c r="AL114">
        <f t="shared" si="11"/>
        <v>31.71</v>
      </c>
      <c r="AM114">
        <f t="shared" si="11"/>
        <v>27.32</v>
      </c>
      <c r="AN114">
        <f t="shared" si="11"/>
        <v>63.9</v>
      </c>
      <c r="AO114">
        <f t="shared" si="11"/>
        <v>47.65</v>
      </c>
      <c r="AP114">
        <f t="shared" si="12"/>
        <v>38.68</v>
      </c>
      <c r="AQ114">
        <f t="shared" si="12"/>
        <v>37.299999999999997</v>
      </c>
      <c r="AR114">
        <f t="shared" si="12"/>
        <v>61.9</v>
      </c>
      <c r="AS114">
        <f t="shared" si="12"/>
        <v>77.11</v>
      </c>
      <c r="AT114">
        <f t="shared" si="12"/>
        <v>57.59</v>
      </c>
      <c r="AU114">
        <f t="shared" si="12"/>
        <v>65.489999999999995</v>
      </c>
      <c r="AV114">
        <f t="shared" si="12"/>
        <v>51.57</v>
      </c>
    </row>
    <row r="115" spans="1:48" x14ac:dyDescent="0.25">
      <c r="A115">
        <v>65</v>
      </c>
      <c r="B115">
        <f t="shared" si="8"/>
        <v>31.79</v>
      </c>
      <c r="C115">
        <f t="shared" si="8"/>
        <v>69.89</v>
      </c>
      <c r="D115">
        <f t="shared" si="8"/>
        <v>66.930000000000007</v>
      </c>
      <c r="E115">
        <f t="shared" si="8"/>
        <v>38.15</v>
      </c>
      <c r="F115">
        <f t="shared" si="8"/>
        <v>59.14</v>
      </c>
      <c r="G115">
        <f t="shared" si="8"/>
        <v>70.849999999999994</v>
      </c>
      <c r="H115">
        <f t="shared" si="8"/>
        <v>46.92</v>
      </c>
      <c r="I115">
        <f t="shared" si="8"/>
        <v>61.4</v>
      </c>
      <c r="J115">
        <f t="shared" si="8"/>
        <v>49.55</v>
      </c>
      <c r="K115">
        <f t="shared" si="8"/>
        <v>63.08</v>
      </c>
      <c r="L115">
        <f t="shared" si="9"/>
        <v>32.450000000000003</v>
      </c>
      <c r="M115">
        <f t="shared" si="9"/>
        <v>58.94</v>
      </c>
      <c r="N115">
        <f t="shared" si="9"/>
        <v>68.61</v>
      </c>
      <c r="O115">
        <f t="shared" si="9"/>
        <v>45.48</v>
      </c>
      <c r="P115">
        <f t="shared" si="9"/>
        <v>37.46</v>
      </c>
      <c r="Q115">
        <f t="shared" si="9"/>
        <v>71.040000000000006</v>
      </c>
      <c r="R115">
        <f t="shared" si="9"/>
        <v>76.12</v>
      </c>
      <c r="S115">
        <f t="shared" si="9"/>
        <v>65.290000000000006</v>
      </c>
      <c r="T115">
        <f t="shared" si="9"/>
        <v>70.05</v>
      </c>
      <c r="U115">
        <f t="shared" si="9"/>
        <v>65.16</v>
      </c>
      <c r="V115">
        <f t="shared" si="10"/>
        <v>47.31</v>
      </c>
      <c r="W115">
        <f t="shared" si="10"/>
        <v>57.66</v>
      </c>
      <c r="X115">
        <f t="shared" si="10"/>
        <v>74.69</v>
      </c>
      <c r="Y115">
        <f t="shared" si="10"/>
        <v>58.63</v>
      </c>
      <c r="Z115">
        <f t="shared" si="10"/>
        <v>65.790000000000006</v>
      </c>
      <c r="AA115">
        <f t="shared" si="10"/>
        <v>64.260000000000005</v>
      </c>
      <c r="AB115">
        <f t="shared" si="10"/>
        <v>58.16</v>
      </c>
      <c r="AC115">
        <f t="shared" si="10"/>
        <v>72.58</v>
      </c>
      <c r="AD115">
        <f t="shared" si="10"/>
        <v>71.849999999999994</v>
      </c>
      <c r="AE115">
        <f t="shared" si="10"/>
        <v>70.959999999999994</v>
      </c>
      <c r="AF115">
        <f t="shared" si="11"/>
        <v>66.56</v>
      </c>
      <c r="AG115">
        <f t="shared" si="11"/>
        <v>64.98</v>
      </c>
      <c r="AH115">
        <f t="shared" si="11"/>
        <v>48.72</v>
      </c>
      <c r="AI115">
        <f t="shared" si="11"/>
        <v>80.39</v>
      </c>
      <c r="AJ115">
        <f t="shared" si="11"/>
        <v>60.27</v>
      </c>
      <c r="AK115">
        <f t="shared" si="11"/>
        <v>48.53</v>
      </c>
      <c r="AL115">
        <f t="shared" si="11"/>
        <v>39.9</v>
      </c>
      <c r="AM115">
        <f t="shared" si="11"/>
        <v>35.270000000000003</v>
      </c>
      <c r="AN115">
        <f t="shared" si="11"/>
        <v>71.42</v>
      </c>
      <c r="AO115">
        <f t="shared" si="11"/>
        <v>54.49</v>
      </c>
      <c r="AP115">
        <f t="shared" si="12"/>
        <v>52.08</v>
      </c>
      <c r="AQ115">
        <f t="shared" si="12"/>
        <v>46.41</v>
      </c>
      <c r="AR115">
        <f t="shared" si="12"/>
        <v>71.349999999999994</v>
      </c>
      <c r="AS115">
        <f t="shared" si="12"/>
        <v>83.79</v>
      </c>
      <c r="AT115">
        <f t="shared" si="12"/>
        <v>66.09</v>
      </c>
      <c r="AU115">
        <f t="shared" si="12"/>
        <v>70.959999999999994</v>
      </c>
      <c r="AV115">
        <f t="shared" si="12"/>
        <v>57.49</v>
      </c>
    </row>
    <row r="116" spans="1:48" x14ac:dyDescent="0.25">
      <c r="A116">
        <v>70</v>
      </c>
      <c r="B116">
        <f t="shared" si="8"/>
        <v>41.63</v>
      </c>
      <c r="C116">
        <f t="shared" si="8"/>
        <v>76.02</v>
      </c>
      <c r="D116">
        <f t="shared" si="8"/>
        <v>72.5</v>
      </c>
      <c r="E116">
        <f t="shared" si="8"/>
        <v>48.1</v>
      </c>
      <c r="F116">
        <f t="shared" si="8"/>
        <v>66.3</v>
      </c>
      <c r="G116">
        <f t="shared" si="8"/>
        <v>75.67</v>
      </c>
      <c r="H116">
        <f t="shared" si="8"/>
        <v>58.02</v>
      </c>
      <c r="I116">
        <f t="shared" si="8"/>
        <v>67.83</v>
      </c>
      <c r="J116">
        <f t="shared" si="8"/>
        <v>63.31</v>
      </c>
      <c r="K116">
        <f t="shared" si="8"/>
        <v>68.760000000000005</v>
      </c>
      <c r="L116">
        <f t="shared" si="9"/>
        <v>39.47</v>
      </c>
      <c r="M116">
        <f t="shared" si="9"/>
        <v>64.45</v>
      </c>
      <c r="N116">
        <f t="shared" si="9"/>
        <v>75.489999999999995</v>
      </c>
      <c r="O116">
        <f t="shared" si="9"/>
        <v>53.23</v>
      </c>
      <c r="P116">
        <f t="shared" si="9"/>
        <v>48.69</v>
      </c>
      <c r="Q116">
        <f t="shared" si="9"/>
        <v>78.709999999999994</v>
      </c>
      <c r="R116">
        <f t="shared" si="9"/>
        <v>82.25</v>
      </c>
      <c r="S116">
        <f t="shared" si="9"/>
        <v>72.599999999999994</v>
      </c>
      <c r="T116">
        <f t="shared" si="9"/>
        <v>76.81</v>
      </c>
      <c r="U116">
        <f t="shared" si="9"/>
        <v>71.53</v>
      </c>
      <c r="V116">
        <f t="shared" si="10"/>
        <v>53.8</v>
      </c>
      <c r="W116">
        <f t="shared" si="10"/>
        <v>63.49</v>
      </c>
      <c r="X116">
        <f t="shared" si="10"/>
        <v>83.08</v>
      </c>
      <c r="Y116">
        <f t="shared" si="10"/>
        <v>64.459999999999994</v>
      </c>
      <c r="Z116">
        <f t="shared" si="10"/>
        <v>72.84</v>
      </c>
      <c r="AA116">
        <f t="shared" si="10"/>
        <v>75.8</v>
      </c>
      <c r="AB116">
        <f t="shared" si="10"/>
        <v>64.61</v>
      </c>
      <c r="AC116">
        <f t="shared" si="10"/>
        <v>77.959999999999994</v>
      </c>
      <c r="AD116">
        <f t="shared" si="10"/>
        <v>77.709999999999994</v>
      </c>
      <c r="AE116">
        <f t="shared" si="10"/>
        <v>75.88</v>
      </c>
      <c r="AF116">
        <f t="shared" si="11"/>
        <v>72.739999999999995</v>
      </c>
      <c r="AG116">
        <f t="shared" si="11"/>
        <v>73.34</v>
      </c>
      <c r="AH116">
        <f t="shared" si="11"/>
        <v>57.76</v>
      </c>
      <c r="AI116">
        <f t="shared" si="11"/>
        <v>85.4</v>
      </c>
      <c r="AJ116">
        <f t="shared" si="11"/>
        <v>68.11</v>
      </c>
      <c r="AK116">
        <f t="shared" si="11"/>
        <v>56.34</v>
      </c>
      <c r="AL116">
        <f t="shared" si="11"/>
        <v>48.7</v>
      </c>
      <c r="AM116">
        <f t="shared" si="11"/>
        <v>44.12</v>
      </c>
      <c r="AN116">
        <f t="shared" si="11"/>
        <v>77.91</v>
      </c>
      <c r="AO116">
        <f t="shared" si="11"/>
        <v>61.17</v>
      </c>
      <c r="AP116">
        <f t="shared" si="12"/>
        <v>65.19</v>
      </c>
      <c r="AQ116">
        <f t="shared" si="12"/>
        <v>55.76</v>
      </c>
      <c r="AR116">
        <f t="shared" si="12"/>
        <v>79.239999999999995</v>
      </c>
      <c r="AS116">
        <f t="shared" si="12"/>
        <v>88.81</v>
      </c>
      <c r="AT116">
        <f t="shared" si="12"/>
        <v>73.67</v>
      </c>
      <c r="AU116">
        <f t="shared" si="12"/>
        <v>75.88</v>
      </c>
      <c r="AV116">
        <f t="shared" si="12"/>
        <v>63.2</v>
      </c>
    </row>
    <row r="117" spans="1:48" x14ac:dyDescent="0.25">
      <c r="A117">
        <v>75</v>
      </c>
      <c r="B117">
        <f t="shared" si="8"/>
        <v>52.17</v>
      </c>
      <c r="C117">
        <f t="shared" si="8"/>
        <v>81.23</v>
      </c>
      <c r="D117">
        <f t="shared" si="8"/>
        <v>77.45</v>
      </c>
      <c r="E117">
        <f t="shared" si="8"/>
        <v>58.21</v>
      </c>
      <c r="F117">
        <f t="shared" si="8"/>
        <v>72.790000000000006</v>
      </c>
      <c r="G117">
        <f t="shared" si="8"/>
        <v>79.92</v>
      </c>
      <c r="H117">
        <f t="shared" si="8"/>
        <v>68.37</v>
      </c>
      <c r="I117">
        <f t="shared" si="8"/>
        <v>73.66</v>
      </c>
      <c r="J117">
        <f t="shared" si="8"/>
        <v>75.2</v>
      </c>
      <c r="K117">
        <f t="shared" si="8"/>
        <v>73.930000000000007</v>
      </c>
      <c r="L117">
        <f t="shared" si="9"/>
        <v>46.95</v>
      </c>
      <c r="M117">
        <f t="shared" si="9"/>
        <v>69.599999999999994</v>
      </c>
      <c r="N117">
        <f t="shared" si="9"/>
        <v>81.27</v>
      </c>
      <c r="O117">
        <f t="shared" si="9"/>
        <v>60.83</v>
      </c>
      <c r="P117">
        <f t="shared" si="9"/>
        <v>60.05</v>
      </c>
      <c r="Q117">
        <f t="shared" si="9"/>
        <v>84.78</v>
      </c>
      <c r="R117">
        <f t="shared" si="9"/>
        <v>87.08</v>
      </c>
      <c r="S117">
        <f t="shared" si="9"/>
        <v>78.86</v>
      </c>
      <c r="T117">
        <f t="shared" si="9"/>
        <v>82.43</v>
      </c>
      <c r="U117">
        <f t="shared" si="9"/>
        <v>77.14</v>
      </c>
      <c r="V117">
        <f t="shared" si="10"/>
        <v>60.17</v>
      </c>
      <c r="W117">
        <f t="shared" si="10"/>
        <v>68.94</v>
      </c>
      <c r="X117">
        <f t="shared" si="10"/>
        <v>89.1</v>
      </c>
      <c r="Y117">
        <f t="shared" si="10"/>
        <v>69.88</v>
      </c>
      <c r="Z117">
        <f t="shared" si="10"/>
        <v>78.900000000000006</v>
      </c>
      <c r="AA117">
        <f t="shared" si="10"/>
        <v>84.51</v>
      </c>
      <c r="AB117">
        <f t="shared" si="10"/>
        <v>70.569999999999993</v>
      </c>
      <c r="AC117">
        <f t="shared" si="10"/>
        <v>82.54</v>
      </c>
      <c r="AD117">
        <f t="shared" si="10"/>
        <v>82.64</v>
      </c>
      <c r="AE117">
        <f t="shared" si="10"/>
        <v>80.19</v>
      </c>
      <c r="AF117">
        <f t="shared" si="11"/>
        <v>78.150000000000006</v>
      </c>
      <c r="AG117">
        <f t="shared" si="11"/>
        <v>80.31</v>
      </c>
      <c r="AH117">
        <f t="shared" si="11"/>
        <v>66.31</v>
      </c>
      <c r="AI117">
        <f t="shared" si="11"/>
        <v>89.3</v>
      </c>
      <c r="AJ117">
        <f t="shared" si="11"/>
        <v>75.05</v>
      </c>
      <c r="AK117">
        <f t="shared" si="11"/>
        <v>63.85</v>
      </c>
      <c r="AL117">
        <f t="shared" si="11"/>
        <v>57.58</v>
      </c>
      <c r="AM117">
        <f t="shared" si="11"/>
        <v>53.36</v>
      </c>
      <c r="AN117">
        <f t="shared" si="11"/>
        <v>83.28</v>
      </c>
      <c r="AO117">
        <f t="shared" si="11"/>
        <v>67.459999999999994</v>
      </c>
      <c r="AP117">
        <f t="shared" si="12"/>
        <v>76.34</v>
      </c>
      <c r="AQ117">
        <f t="shared" si="12"/>
        <v>64.72</v>
      </c>
      <c r="AR117">
        <f t="shared" si="12"/>
        <v>85.4</v>
      </c>
      <c r="AS117">
        <f t="shared" si="12"/>
        <v>92.41</v>
      </c>
      <c r="AT117">
        <f t="shared" si="12"/>
        <v>80.06</v>
      </c>
      <c r="AU117">
        <f t="shared" si="12"/>
        <v>80.2</v>
      </c>
      <c r="AV117">
        <f t="shared" si="12"/>
        <v>68.56</v>
      </c>
    </row>
    <row r="118" spans="1:48" x14ac:dyDescent="0.25">
      <c r="A118">
        <v>80</v>
      </c>
      <c r="B118">
        <f t="shared" si="8"/>
        <v>62.53</v>
      </c>
      <c r="C118">
        <f t="shared" si="8"/>
        <v>85.52</v>
      </c>
      <c r="D118">
        <f t="shared" si="8"/>
        <v>81.73</v>
      </c>
      <c r="E118">
        <f t="shared" si="8"/>
        <v>67.680000000000007</v>
      </c>
      <c r="F118">
        <f t="shared" si="8"/>
        <v>78.430000000000007</v>
      </c>
      <c r="G118">
        <f t="shared" si="8"/>
        <v>83.59</v>
      </c>
      <c r="H118">
        <f t="shared" si="8"/>
        <v>77.17</v>
      </c>
      <c r="I118">
        <f t="shared" si="8"/>
        <v>78.75</v>
      </c>
      <c r="J118">
        <f t="shared" si="8"/>
        <v>84.19</v>
      </c>
      <c r="K118">
        <f t="shared" si="8"/>
        <v>78.52</v>
      </c>
      <c r="L118">
        <f t="shared" si="9"/>
        <v>54.58</v>
      </c>
      <c r="M118">
        <f t="shared" si="9"/>
        <v>74.3</v>
      </c>
      <c r="N118">
        <f t="shared" si="9"/>
        <v>85.95</v>
      </c>
      <c r="O118">
        <f t="shared" si="9"/>
        <v>67.930000000000007</v>
      </c>
      <c r="P118">
        <f t="shared" si="9"/>
        <v>70.42</v>
      </c>
      <c r="Q118">
        <f t="shared" si="9"/>
        <v>89.36</v>
      </c>
      <c r="R118">
        <f t="shared" si="9"/>
        <v>90.74</v>
      </c>
      <c r="S118">
        <f t="shared" si="9"/>
        <v>84.01</v>
      </c>
      <c r="T118">
        <f t="shared" si="9"/>
        <v>86.92</v>
      </c>
      <c r="U118">
        <f t="shared" si="9"/>
        <v>81.93</v>
      </c>
      <c r="V118">
        <f t="shared" si="10"/>
        <v>66.2</v>
      </c>
      <c r="W118">
        <f t="shared" si="10"/>
        <v>73.92</v>
      </c>
      <c r="X118">
        <f t="shared" si="10"/>
        <v>93.15</v>
      </c>
      <c r="Y118">
        <f t="shared" si="10"/>
        <v>74.81</v>
      </c>
      <c r="Z118">
        <f t="shared" si="10"/>
        <v>83.9</v>
      </c>
      <c r="AA118">
        <f t="shared" si="10"/>
        <v>90.48</v>
      </c>
      <c r="AB118">
        <f t="shared" si="10"/>
        <v>75.91</v>
      </c>
      <c r="AC118">
        <f t="shared" si="10"/>
        <v>86.33</v>
      </c>
      <c r="AD118">
        <f t="shared" si="10"/>
        <v>86.67</v>
      </c>
      <c r="AE118">
        <f t="shared" si="10"/>
        <v>83.9</v>
      </c>
      <c r="AF118">
        <f t="shared" si="11"/>
        <v>82.75</v>
      </c>
      <c r="AG118">
        <f t="shared" si="11"/>
        <v>85.81</v>
      </c>
      <c r="AH118">
        <f t="shared" si="11"/>
        <v>73.91</v>
      </c>
      <c r="AI118">
        <f t="shared" si="11"/>
        <v>92.26</v>
      </c>
      <c r="AJ118">
        <f t="shared" si="11"/>
        <v>80.900000000000006</v>
      </c>
      <c r="AK118">
        <f t="shared" si="11"/>
        <v>70.739999999999995</v>
      </c>
      <c r="AL118">
        <f t="shared" si="11"/>
        <v>65.989999999999995</v>
      </c>
      <c r="AM118">
        <f t="shared" si="11"/>
        <v>62.38</v>
      </c>
      <c r="AN118">
        <f t="shared" si="11"/>
        <v>87.55</v>
      </c>
      <c r="AO118">
        <f t="shared" si="11"/>
        <v>73.17</v>
      </c>
      <c r="AP118">
        <f t="shared" si="12"/>
        <v>84.76</v>
      </c>
      <c r="AQ118">
        <f t="shared" si="12"/>
        <v>72.760000000000005</v>
      </c>
      <c r="AR118">
        <f t="shared" si="12"/>
        <v>89.97</v>
      </c>
      <c r="AS118">
        <f t="shared" si="12"/>
        <v>94.92</v>
      </c>
      <c r="AT118">
        <f t="shared" si="12"/>
        <v>85.22</v>
      </c>
      <c r="AU118">
        <f t="shared" si="12"/>
        <v>83.91</v>
      </c>
      <c r="AV118">
        <f t="shared" si="12"/>
        <v>73.47</v>
      </c>
    </row>
    <row r="119" spans="1:48" x14ac:dyDescent="0.25">
      <c r="A119">
        <v>85</v>
      </c>
      <c r="B119">
        <f t="shared" si="8"/>
        <v>71.849999999999994</v>
      </c>
      <c r="C119">
        <f t="shared" si="8"/>
        <v>88.97</v>
      </c>
      <c r="D119">
        <f t="shared" si="8"/>
        <v>85.35</v>
      </c>
      <c r="E119">
        <f t="shared" si="8"/>
        <v>75.89</v>
      </c>
      <c r="F119">
        <f t="shared" si="8"/>
        <v>83.18</v>
      </c>
      <c r="G119">
        <f t="shared" si="8"/>
        <v>86.7</v>
      </c>
      <c r="H119">
        <f t="shared" si="8"/>
        <v>84.09</v>
      </c>
      <c r="I119">
        <f t="shared" si="8"/>
        <v>83.09</v>
      </c>
      <c r="J119">
        <f t="shared" si="8"/>
        <v>90.35</v>
      </c>
      <c r="K119">
        <f t="shared" si="8"/>
        <v>82.48</v>
      </c>
      <c r="L119">
        <f t="shared" si="9"/>
        <v>61.99</v>
      </c>
      <c r="M119">
        <f t="shared" si="9"/>
        <v>78.510000000000005</v>
      </c>
      <c r="N119">
        <f t="shared" si="9"/>
        <v>89.6</v>
      </c>
      <c r="O119">
        <f t="shared" si="9"/>
        <v>74.3</v>
      </c>
      <c r="P119">
        <f t="shared" si="9"/>
        <v>79.040000000000006</v>
      </c>
      <c r="Q119">
        <f t="shared" si="9"/>
        <v>92.68</v>
      </c>
      <c r="R119">
        <f t="shared" si="9"/>
        <v>93.45</v>
      </c>
      <c r="S119">
        <f t="shared" si="9"/>
        <v>88.09</v>
      </c>
      <c r="T119">
        <f t="shared" si="9"/>
        <v>90.4</v>
      </c>
      <c r="U119">
        <f t="shared" si="9"/>
        <v>85.9</v>
      </c>
      <c r="V119">
        <f t="shared" si="10"/>
        <v>71.760000000000005</v>
      </c>
      <c r="W119">
        <f t="shared" si="10"/>
        <v>78.349999999999994</v>
      </c>
      <c r="X119">
        <f t="shared" si="10"/>
        <v>95.77</v>
      </c>
      <c r="Y119">
        <f t="shared" si="10"/>
        <v>79.16</v>
      </c>
      <c r="Z119">
        <f t="shared" si="10"/>
        <v>87.91</v>
      </c>
      <c r="AA119">
        <f t="shared" si="10"/>
        <v>94.31</v>
      </c>
      <c r="AB119">
        <f t="shared" si="10"/>
        <v>80.540000000000006</v>
      </c>
      <c r="AC119">
        <f t="shared" si="10"/>
        <v>89.41</v>
      </c>
      <c r="AD119">
        <f t="shared" si="10"/>
        <v>89.88</v>
      </c>
      <c r="AE119">
        <f t="shared" si="10"/>
        <v>87.03</v>
      </c>
      <c r="AF119">
        <f t="shared" si="11"/>
        <v>86.54</v>
      </c>
      <c r="AG119">
        <f t="shared" si="11"/>
        <v>89.96</v>
      </c>
      <c r="AH119">
        <f t="shared" si="11"/>
        <v>80.3</v>
      </c>
      <c r="AI119">
        <f t="shared" si="11"/>
        <v>94.45</v>
      </c>
      <c r="AJ119">
        <f t="shared" si="11"/>
        <v>85.64</v>
      </c>
      <c r="AK119">
        <f t="shared" si="11"/>
        <v>76.8</v>
      </c>
      <c r="AL119">
        <f t="shared" si="11"/>
        <v>73.5</v>
      </c>
      <c r="AM119">
        <f t="shared" si="11"/>
        <v>70.61</v>
      </c>
      <c r="AN119">
        <f t="shared" si="11"/>
        <v>90.85</v>
      </c>
      <c r="AO119">
        <f t="shared" si="11"/>
        <v>78.2</v>
      </c>
      <c r="AP119">
        <f t="shared" si="12"/>
        <v>90.55</v>
      </c>
      <c r="AQ119">
        <f t="shared" si="12"/>
        <v>79.540000000000006</v>
      </c>
      <c r="AR119">
        <f t="shared" si="12"/>
        <v>93.22</v>
      </c>
      <c r="AS119">
        <f t="shared" si="12"/>
        <v>96.63</v>
      </c>
      <c r="AT119">
        <f t="shared" si="12"/>
        <v>89.22</v>
      </c>
      <c r="AU119">
        <f t="shared" si="12"/>
        <v>87.03</v>
      </c>
      <c r="AV119">
        <f t="shared" si="12"/>
        <v>77.86</v>
      </c>
    </row>
    <row r="120" spans="1:48" x14ac:dyDescent="0.25">
      <c r="A120">
        <v>90</v>
      </c>
      <c r="B120">
        <f t="shared" si="8"/>
        <v>79.61</v>
      </c>
      <c r="C120">
        <f t="shared" si="8"/>
        <v>91.68</v>
      </c>
      <c r="D120">
        <f t="shared" si="8"/>
        <v>88.36</v>
      </c>
      <c r="E120">
        <f t="shared" si="8"/>
        <v>82.55</v>
      </c>
      <c r="F120">
        <f t="shared" si="8"/>
        <v>87.05</v>
      </c>
      <c r="G120">
        <f t="shared" si="8"/>
        <v>89.3</v>
      </c>
      <c r="H120">
        <f t="shared" si="8"/>
        <v>89.21</v>
      </c>
      <c r="I120">
        <f t="shared" si="8"/>
        <v>86.69</v>
      </c>
      <c r="J120">
        <f t="shared" si="8"/>
        <v>94.27</v>
      </c>
      <c r="K120">
        <f t="shared" si="8"/>
        <v>85.85</v>
      </c>
      <c r="L120">
        <f t="shared" si="9"/>
        <v>68.89</v>
      </c>
      <c r="M120">
        <f t="shared" si="9"/>
        <v>82.18</v>
      </c>
      <c r="N120">
        <f t="shared" si="9"/>
        <v>92.39</v>
      </c>
      <c r="O120">
        <f t="shared" si="9"/>
        <v>79.77</v>
      </c>
      <c r="P120">
        <f t="shared" si="9"/>
        <v>85.66</v>
      </c>
      <c r="Q120">
        <f t="shared" si="9"/>
        <v>95.02</v>
      </c>
      <c r="R120">
        <f t="shared" si="9"/>
        <v>95.4</v>
      </c>
      <c r="S120">
        <f t="shared" si="9"/>
        <v>91.24</v>
      </c>
      <c r="T120">
        <f t="shared" si="9"/>
        <v>93.02</v>
      </c>
      <c r="U120">
        <f t="shared" si="9"/>
        <v>89.11</v>
      </c>
      <c r="V120">
        <f t="shared" si="10"/>
        <v>76.72</v>
      </c>
      <c r="W120">
        <f t="shared" si="10"/>
        <v>82.21</v>
      </c>
      <c r="X120">
        <f t="shared" si="10"/>
        <v>97.41</v>
      </c>
      <c r="Y120">
        <f t="shared" si="10"/>
        <v>82.94</v>
      </c>
      <c r="Z120">
        <f t="shared" si="10"/>
        <v>91.02</v>
      </c>
      <c r="AA120">
        <f t="shared" si="10"/>
        <v>96.65</v>
      </c>
      <c r="AB120">
        <f t="shared" si="10"/>
        <v>84.46</v>
      </c>
      <c r="AC120">
        <f t="shared" si="10"/>
        <v>91.86</v>
      </c>
      <c r="AD120">
        <f t="shared" si="10"/>
        <v>92.39</v>
      </c>
      <c r="AE120">
        <f t="shared" si="10"/>
        <v>89.62</v>
      </c>
      <c r="AF120">
        <f t="shared" si="11"/>
        <v>89.6</v>
      </c>
      <c r="AG120">
        <f t="shared" si="11"/>
        <v>93</v>
      </c>
      <c r="AH120">
        <f t="shared" si="11"/>
        <v>85.44</v>
      </c>
      <c r="AI120">
        <f t="shared" si="11"/>
        <v>96.04</v>
      </c>
      <c r="AJ120">
        <f t="shared" si="11"/>
        <v>89.36</v>
      </c>
      <c r="AK120">
        <f t="shared" si="11"/>
        <v>81.92</v>
      </c>
      <c r="AL120">
        <f t="shared" si="11"/>
        <v>79.86</v>
      </c>
      <c r="AM120">
        <f t="shared" si="11"/>
        <v>77.69</v>
      </c>
      <c r="AN120">
        <f t="shared" si="11"/>
        <v>93.34</v>
      </c>
      <c r="AO120">
        <f t="shared" si="11"/>
        <v>82.52</v>
      </c>
      <c r="AP120">
        <f t="shared" si="12"/>
        <v>94.29</v>
      </c>
      <c r="AQ120">
        <f t="shared" si="12"/>
        <v>84.98</v>
      </c>
      <c r="AR120">
        <f t="shared" si="12"/>
        <v>95.47</v>
      </c>
      <c r="AS120">
        <f t="shared" si="12"/>
        <v>97.78</v>
      </c>
      <c r="AT120">
        <f t="shared" si="12"/>
        <v>92.24</v>
      </c>
      <c r="AU120">
        <f t="shared" si="12"/>
        <v>89.63</v>
      </c>
      <c r="AV120">
        <f t="shared" si="12"/>
        <v>81.7</v>
      </c>
    </row>
    <row r="121" spans="1:48" x14ac:dyDescent="0.25">
      <c r="A121">
        <v>95</v>
      </c>
      <c r="B121">
        <f t="shared" si="8"/>
        <v>85.66</v>
      </c>
      <c r="C121">
        <f t="shared" si="8"/>
        <v>93.77</v>
      </c>
      <c r="D121">
        <f t="shared" si="8"/>
        <v>90.81</v>
      </c>
      <c r="E121">
        <f t="shared" si="8"/>
        <v>87.67</v>
      </c>
      <c r="F121">
        <f t="shared" si="8"/>
        <v>90.14</v>
      </c>
      <c r="G121">
        <f t="shared" si="8"/>
        <v>91.44</v>
      </c>
      <c r="H121">
        <f t="shared" si="8"/>
        <v>92.82</v>
      </c>
      <c r="I121">
        <f t="shared" si="8"/>
        <v>89.63</v>
      </c>
      <c r="J121">
        <f t="shared" si="8"/>
        <v>96.65</v>
      </c>
      <c r="K121">
        <f t="shared" si="8"/>
        <v>88.66</v>
      </c>
      <c r="L121">
        <f t="shared" si="9"/>
        <v>75.03</v>
      </c>
      <c r="M121">
        <f t="shared" si="9"/>
        <v>85.35</v>
      </c>
      <c r="N121">
        <f t="shared" si="9"/>
        <v>94.48</v>
      </c>
      <c r="O121">
        <f t="shared" si="9"/>
        <v>84.33</v>
      </c>
      <c r="P121">
        <f t="shared" si="9"/>
        <v>90.44</v>
      </c>
      <c r="Q121">
        <f t="shared" si="9"/>
        <v>96.64</v>
      </c>
      <c r="R121">
        <f t="shared" si="9"/>
        <v>96.79</v>
      </c>
      <c r="S121">
        <f t="shared" si="9"/>
        <v>93.62</v>
      </c>
      <c r="T121">
        <f t="shared" si="9"/>
        <v>94.97</v>
      </c>
      <c r="U121">
        <f t="shared" si="9"/>
        <v>91.66</v>
      </c>
      <c r="V121">
        <f t="shared" si="10"/>
        <v>81.040000000000006</v>
      </c>
      <c r="W121">
        <f t="shared" si="10"/>
        <v>85.51</v>
      </c>
      <c r="X121">
        <f t="shared" si="10"/>
        <v>98.43</v>
      </c>
      <c r="Y121">
        <f t="shared" si="10"/>
        <v>86.15</v>
      </c>
      <c r="Z121">
        <f t="shared" si="10"/>
        <v>93.39</v>
      </c>
      <c r="AA121">
        <f t="shared" si="10"/>
        <v>98.05</v>
      </c>
      <c r="AB121">
        <f t="shared" si="10"/>
        <v>87.72</v>
      </c>
      <c r="AC121">
        <f t="shared" si="10"/>
        <v>93.78</v>
      </c>
      <c r="AD121">
        <f t="shared" si="10"/>
        <v>94.31</v>
      </c>
      <c r="AE121">
        <f t="shared" si="10"/>
        <v>91.75</v>
      </c>
      <c r="AF121">
        <f t="shared" si="11"/>
        <v>92.03</v>
      </c>
      <c r="AG121">
        <f t="shared" si="11"/>
        <v>95.17</v>
      </c>
      <c r="AH121">
        <f t="shared" si="11"/>
        <v>89.41</v>
      </c>
      <c r="AI121">
        <f t="shared" si="11"/>
        <v>97.2</v>
      </c>
      <c r="AJ121">
        <f t="shared" si="11"/>
        <v>92.2</v>
      </c>
      <c r="AK121">
        <f t="shared" si="11"/>
        <v>86.12</v>
      </c>
      <c r="AL121">
        <f t="shared" si="11"/>
        <v>85.01</v>
      </c>
      <c r="AM121">
        <f t="shared" si="11"/>
        <v>83.46</v>
      </c>
      <c r="AN121">
        <f t="shared" si="11"/>
        <v>95.19</v>
      </c>
      <c r="AO121">
        <f t="shared" si="11"/>
        <v>86.13</v>
      </c>
      <c r="AP121">
        <f t="shared" si="12"/>
        <v>96.6</v>
      </c>
      <c r="AQ121">
        <f t="shared" si="12"/>
        <v>89.17</v>
      </c>
      <c r="AR121">
        <f t="shared" si="12"/>
        <v>97</v>
      </c>
      <c r="AS121">
        <f t="shared" si="12"/>
        <v>98.54</v>
      </c>
      <c r="AT121">
        <f t="shared" si="12"/>
        <v>94.46</v>
      </c>
      <c r="AU121">
        <f t="shared" si="12"/>
        <v>91.75</v>
      </c>
      <c r="AV121">
        <f t="shared" si="12"/>
        <v>85.01</v>
      </c>
    </row>
    <row r="122" spans="1:48" x14ac:dyDescent="0.25">
      <c r="A122">
        <v>100</v>
      </c>
      <c r="B122">
        <f t="shared" si="8"/>
        <v>90.14</v>
      </c>
      <c r="C122">
        <f t="shared" si="8"/>
        <v>95.36</v>
      </c>
      <c r="D122">
        <f t="shared" si="8"/>
        <v>92.79</v>
      </c>
      <c r="E122">
        <f t="shared" si="8"/>
        <v>91.44</v>
      </c>
      <c r="F122">
        <f t="shared" si="8"/>
        <v>92.55</v>
      </c>
      <c r="G122">
        <f t="shared" si="8"/>
        <v>93.18</v>
      </c>
      <c r="H122">
        <f t="shared" si="8"/>
        <v>95.28</v>
      </c>
      <c r="I122">
        <f t="shared" si="8"/>
        <v>91.97</v>
      </c>
      <c r="J122">
        <f t="shared" si="8"/>
        <v>98.07</v>
      </c>
      <c r="K122">
        <f t="shared" si="8"/>
        <v>90.97</v>
      </c>
      <c r="L122">
        <f t="shared" si="9"/>
        <v>80.31</v>
      </c>
      <c r="M122">
        <f t="shared" si="9"/>
        <v>88.04</v>
      </c>
      <c r="N122">
        <f t="shared" si="9"/>
        <v>96.02</v>
      </c>
      <c r="O122">
        <f t="shared" si="9"/>
        <v>88.01</v>
      </c>
      <c r="P122">
        <f t="shared" si="9"/>
        <v>93.75</v>
      </c>
      <c r="Q122">
        <f t="shared" si="9"/>
        <v>97.74</v>
      </c>
      <c r="R122">
        <f t="shared" si="9"/>
        <v>97.77</v>
      </c>
      <c r="S122">
        <f t="shared" si="9"/>
        <v>95.38</v>
      </c>
      <c r="T122">
        <f t="shared" si="9"/>
        <v>96.4</v>
      </c>
      <c r="U122">
        <f t="shared" si="9"/>
        <v>93.66</v>
      </c>
      <c r="V122">
        <f t="shared" si="10"/>
        <v>84.72</v>
      </c>
      <c r="W122">
        <f t="shared" si="10"/>
        <v>88.28</v>
      </c>
      <c r="X122">
        <f t="shared" si="10"/>
        <v>99.05</v>
      </c>
      <c r="Y122">
        <f t="shared" si="10"/>
        <v>88.84</v>
      </c>
      <c r="Z122">
        <f t="shared" si="10"/>
        <v>95.17</v>
      </c>
      <c r="AA122">
        <f t="shared" si="10"/>
        <v>98.87</v>
      </c>
      <c r="AB122">
        <f t="shared" si="10"/>
        <v>90.37</v>
      </c>
      <c r="AC122">
        <f t="shared" si="10"/>
        <v>95.27</v>
      </c>
      <c r="AD122">
        <f t="shared" si="10"/>
        <v>95.77</v>
      </c>
      <c r="AE122">
        <f t="shared" si="10"/>
        <v>93.47</v>
      </c>
      <c r="AF122">
        <f t="shared" si="11"/>
        <v>93.94</v>
      </c>
      <c r="AG122">
        <f t="shared" si="11"/>
        <v>96.69</v>
      </c>
      <c r="AH122">
        <f t="shared" si="11"/>
        <v>92.4</v>
      </c>
      <c r="AI122">
        <f t="shared" si="11"/>
        <v>98.02</v>
      </c>
      <c r="AJ122">
        <f t="shared" si="11"/>
        <v>94.33</v>
      </c>
      <c r="AK122">
        <f t="shared" si="11"/>
        <v>89.46</v>
      </c>
      <c r="AL122">
        <f t="shared" si="11"/>
        <v>89.02</v>
      </c>
      <c r="AM122">
        <f t="shared" si="11"/>
        <v>87.97</v>
      </c>
      <c r="AN122">
        <f t="shared" si="11"/>
        <v>96.54</v>
      </c>
      <c r="AO122">
        <f t="shared" si="11"/>
        <v>89.1</v>
      </c>
      <c r="AP122">
        <f t="shared" si="12"/>
        <v>98</v>
      </c>
      <c r="AQ122">
        <f t="shared" si="12"/>
        <v>92.3</v>
      </c>
      <c r="AR122">
        <f t="shared" si="12"/>
        <v>98.02</v>
      </c>
      <c r="AS122">
        <f t="shared" si="12"/>
        <v>99.04</v>
      </c>
      <c r="AT122">
        <f t="shared" si="12"/>
        <v>96.08</v>
      </c>
      <c r="AU122">
        <f t="shared" si="12"/>
        <v>93.47</v>
      </c>
      <c r="AV122">
        <f t="shared" si="12"/>
        <v>87.81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Predictor Helper</vt:lpstr>
      <vt:lpstr>ATAR Predictor</vt:lpstr>
      <vt:lpstr>make predictor work</vt:lpstr>
      <vt:lpstr>Scaling numbers 2023</vt:lpstr>
      <vt:lpstr>QLD Subject Scaling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PATTY, Jason</dc:creator>
  <cp:lastModifiedBy>Joel Speranza</cp:lastModifiedBy>
  <dcterms:created xsi:type="dcterms:W3CDTF">2023-02-26T11:08:41Z</dcterms:created>
  <dcterms:modified xsi:type="dcterms:W3CDTF">2024-05-16T04:31:23Z</dcterms:modified>
</cp:coreProperties>
</file>